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1355" windowHeight="9210" activeTab="0"/>
  </bookViews>
  <sheets>
    <sheet name="Calculations" sheetId="1" r:id="rId1"/>
    <sheet name="20YearChart" sheetId="2" r:id="rId2"/>
    <sheet name="10YearChart" sheetId="3" r:id="rId3"/>
  </sheets>
  <definedNames>
    <definedName name="_xlnm.Print_Area" localSheetId="0">'Calculations'!$A$73:$H$116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<sst xmlns="http://schemas.openxmlformats.org/spreadsheetml/2006/main" count="126" uniqueCount="103">
  <si>
    <t>O'Connors Property Reports</t>
  </si>
  <si>
    <t>Sinking Fund Assessment Worksheet</t>
  </si>
  <si>
    <t>NSW Strata Schemes Act and Regulations require owners corporations prepare detailed 10 Year Sinking Fund spending plans.</t>
  </si>
  <si>
    <t xml:space="preserve">This spreadsheet has been prepared with the intention that owners with no financial modelling experience </t>
  </si>
  <si>
    <t>can explore the effect of various spending options without professional assistance.</t>
  </si>
  <si>
    <t xml:space="preserve">We have included sample figures for some common spending items but these are intended only </t>
  </si>
  <si>
    <t xml:space="preserve">to give some idea of the general scale of spending required in many buildings.   </t>
  </si>
  <si>
    <t>Clearly every individual component will vary from building to building.</t>
  </si>
  <si>
    <t>It would be prudent for most Owners Corporations to obtain professional advice  in this area to prevent future special levies.</t>
  </si>
  <si>
    <t>All the active sections are on this left margin.</t>
  </si>
  <si>
    <t>You can ignore the coloured sections but we have included them so the curious can follow the logic and look at the longer term.</t>
  </si>
  <si>
    <t>The spreadsheet is protected but can be unprotected without a password.</t>
  </si>
  <si>
    <t>Section</t>
  </si>
  <si>
    <t>A</t>
  </si>
  <si>
    <t>Sample Expenditure Items</t>
  </si>
  <si>
    <t>B</t>
  </si>
  <si>
    <t>Fill in Your Details</t>
  </si>
  <si>
    <t>C</t>
  </si>
  <si>
    <t>Summary Cash Flow Forecast</t>
  </si>
  <si>
    <t>D</t>
  </si>
  <si>
    <t>Cash Flow Detail</t>
  </si>
  <si>
    <t>E</t>
  </si>
  <si>
    <t>Levy Calculation Detail</t>
  </si>
  <si>
    <t>If you have any suggestions for improvements or any other comments please email - tech@opr.com.au</t>
  </si>
  <si>
    <t>Item</t>
  </si>
  <si>
    <t>Life in Years</t>
  </si>
  <si>
    <t>Remaing Life</t>
  </si>
  <si>
    <t>Balustrades - Aluminium/Stainless Steel</t>
  </si>
  <si>
    <t>Balustrades - Timber</t>
  </si>
  <si>
    <t>Carpets</t>
  </si>
  <si>
    <t>Doors and Windows</t>
  </si>
  <si>
    <t>Driveway</t>
  </si>
  <si>
    <t>Electrical Services</t>
  </si>
  <si>
    <t>Fences</t>
  </si>
  <si>
    <t>Fire Services</t>
  </si>
  <si>
    <t>Garage Doors</t>
  </si>
  <si>
    <t>Gutters and Downpipes</t>
  </si>
  <si>
    <t>Light Fittings</t>
  </si>
  <si>
    <t>Painting - External</t>
  </si>
  <si>
    <t>Painting - Internal</t>
  </si>
  <si>
    <t>Pergolas and Decking</t>
  </si>
  <si>
    <t>Plumbing Services</t>
  </si>
  <si>
    <t>Roof - Membrane</t>
  </si>
  <si>
    <t>Roof - Steel</t>
  </si>
  <si>
    <t>Roof - Tile</t>
  </si>
  <si>
    <t>Steel Structures - External</t>
  </si>
  <si>
    <t>Swimming Pool Pump, Drainage Pump</t>
  </si>
  <si>
    <t>Swimming Pool Structure</t>
  </si>
  <si>
    <t>DATA ENTRY SECTION</t>
  </si>
  <si>
    <t>Type Your Building Name Here</t>
  </si>
  <si>
    <t>Type Your Address Here</t>
  </si>
  <si>
    <t>Current Year End Date (dd/mm/yyyy)</t>
  </si>
  <si>
    <t>Current Sinking Fund Balance</t>
  </si>
  <si>
    <t>Long  Term Assumptions</t>
  </si>
  <si>
    <t>Building Cost Inflation</t>
  </si>
  <si>
    <t>Interest Rate on Bank Deposits</t>
  </si>
  <si>
    <t>Income Tax Rate payable on Interest</t>
  </si>
  <si>
    <t>Year Built or Last Completed</t>
  </si>
  <si>
    <t>Remaining Life</t>
  </si>
  <si>
    <t>Current Replacement Cost</t>
  </si>
  <si>
    <t>Swimming Pool Pump</t>
  </si>
  <si>
    <t>Year</t>
  </si>
  <si>
    <t>Opening Balance</t>
  </si>
  <si>
    <t>Sinking Fund Levies</t>
  </si>
  <si>
    <t>Sinking Fund Payments</t>
  </si>
  <si>
    <t>Interest Earned</t>
  </si>
  <si>
    <t>Closing Balance</t>
  </si>
  <si>
    <t>Check Calculations Closing Bal</t>
  </si>
  <si>
    <t>Levies (from Calculated Levies)</t>
  </si>
  <si>
    <t>Cash Income</t>
  </si>
  <si>
    <t>Cash Expended</t>
  </si>
  <si>
    <t>Closing Cash Balance</t>
  </si>
  <si>
    <t>Calculated Levies</t>
  </si>
  <si>
    <t>Total Sinking Fund Levies (to Cash Flow)</t>
  </si>
  <si>
    <t>Index Values</t>
  </si>
  <si>
    <t>Report Year Number</t>
  </si>
  <si>
    <t>Interest</t>
  </si>
  <si>
    <t>Item Age in Years (Replacement Years = 0)</t>
  </si>
  <si>
    <t>Amortisation - Annual Allowance</t>
  </si>
  <si>
    <t>The End</t>
  </si>
  <si>
    <t>Sections intended for printing are white.</t>
  </si>
  <si>
    <t>Fill in values in the light blue sections.</t>
  </si>
  <si>
    <t>This list will be expanded as we think of useful things - email suggestions to tech@opr.com.au</t>
  </si>
  <si>
    <t>These are sample items for consideration. This part of the spreadsheet has no effect on the report.</t>
  </si>
  <si>
    <t xml:space="preserve">You can enter up to 25 items without modifying any other part of this spreadsheet.  </t>
  </si>
  <si>
    <t xml:space="preserve">Delete the examples and use your own values.  </t>
  </si>
  <si>
    <t>The caculations will work out automatically.   You do NOT need to touch any of those areas.</t>
  </si>
  <si>
    <t>less: Income Tax on Previous Year</t>
  </si>
  <si>
    <t>less: Interest less Tax</t>
  </si>
  <si>
    <t>Interest Earned less Tax</t>
  </si>
  <si>
    <t>http://www.opr.com.au/assets/SinkingFundAssessmentProForma.xls</t>
  </si>
  <si>
    <t>Forecast Desired Opening Balance</t>
  </si>
  <si>
    <t>(Num Years divided by Non-Indexed Replacement Cost - For Use in Calculated Levies - This section determines each individual year's allocation)</t>
  </si>
  <si>
    <t>Catch-up Levy</t>
  </si>
  <si>
    <t>Cash Flow Detail - NOT Indexed</t>
  </si>
  <si>
    <t>Cash Flow Detail - INDEXED for Inflation</t>
  </si>
  <si>
    <t>Inflation Index</t>
  </si>
  <si>
    <t>Landscaping</t>
  </si>
  <si>
    <t>Window Frames</t>
  </si>
  <si>
    <t>Opening</t>
  </si>
  <si>
    <t>Special Levy to be raised Now</t>
  </si>
  <si>
    <t>Number of Years to spread Catch-Up</t>
  </si>
  <si>
    <t>(Adjustment of Opening Balance - See Yellow Highlight)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</si>
</sst>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\ &quot;&quot;_-;_-@_-"/>
    <numFmt numFmtId="166" formatCode="_-* #,##0_-;\-* #,##0_-;_-\ &quot;0&quot;_-;_-@_-"/>
    <numFmt numFmtId="167" formatCode="#,##0;\-#,##0;&quot;&quot;"/>
    <numFmt numFmtId="168" formatCode="#,##0.0"/>
    <numFmt numFmtId="169" formatCode="#,##0;\-#,##0;0"/>
    <numFmt numFmtId="170" formatCode="&quot;$&quot;#,##0"/>
    <numFmt numFmtId="171" formatCode="yyyy"/>
    <numFmt numFmtId="172" formatCode="_-* #,##0.0_-;\-* #,##0.0_-;_-* &quot;-&quot;??_-;_-@_-"/>
    <numFmt numFmtId="173" formatCode="_-* #,##0_-;\-* #,##0_-;_-* &quot;-&quot;??_-;_-@_-"/>
    <numFmt numFmtId="174" formatCode="#,##0.000000000000"/>
  </numFmts>
  <fonts count="55">
    <font>
      <sz val="10"/>
      <name val="Arial"/>
      <family val="0"/>
    </font>
    <font>
      <sz val="18"/>
      <name val="Arial"/>
      <family val="0"/>
    </font>
    <font>
      <sz val="9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9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1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>
      <alignment horizontal="left"/>
    </xf>
    <xf numFmtId="170" fontId="2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" fontId="2" fillId="34" borderId="16" xfId="0" applyNumberFormat="1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/>
    </xf>
    <xf numFmtId="1" fontId="2" fillId="34" borderId="19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1" fontId="5" fillId="34" borderId="20" xfId="0" applyNumberFormat="1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/>
    </xf>
    <xf numFmtId="1" fontId="2" fillId="34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1" fontId="12" fillId="34" borderId="15" xfId="0" applyNumberFormat="1" applyFont="1" applyFill="1" applyBorder="1" applyAlignment="1">
      <alignment vertical="center"/>
    </xf>
    <xf numFmtId="1" fontId="12" fillId="34" borderId="15" xfId="0" applyNumberFormat="1" applyFont="1" applyFill="1" applyBorder="1" applyAlignment="1">
      <alignment horizontal="center" vertical="center"/>
    </xf>
    <xf numFmtId="3" fontId="12" fillId="34" borderId="15" xfId="42" applyNumberFormat="1" applyFont="1" applyFill="1" applyBorder="1" applyAlignment="1">
      <alignment horizontal="center" vertical="center"/>
    </xf>
    <xf numFmtId="3" fontId="12" fillId="34" borderId="15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" fontId="11" fillId="34" borderId="0" xfId="0" applyNumberFormat="1" applyFont="1" applyFill="1" applyBorder="1" applyAlignment="1">
      <alignment vertical="center" wrapText="1"/>
    </xf>
    <xf numFmtId="1" fontId="5" fillId="34" borderId="0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vertical="center" wrapText="1"/>
    </xf>
    <xf numFmtId="1" fontId="11" fillId="34" borderId="10" xfId="0" applyNumberFormat="1" applyFont="1" applyFill="1" applyBorder="1" applyAlignment="1">
      <alignment vertical="center" wrapText="1"/>
    </xf>
    <xf numFmtId="1" fontId="11" fillId="33" borderId="0" xfId="0" applyNumberFormat="1" applyFont="1" applyFill="1" applyBorder="1" applyAlignment="1">
      <alignment vertical="center" wrapText="1"/>
    </xf>
    <xf numFmtId="3" fontId="2" fillId="34" borderId="0" xfId="0" applyNumberFormat="1" applyFont="1" applyFill="1" applyBorder="1" applyAlignment="1">
      <alignment vertical="center" wrapText="1"/>
    </xf>
    <xf numFmtId="3" fontId="2" fillId="34" borderId="0" xfId="0" applyNumberFormat="1" applyFont="1" applyFill="1" applyAlignment="1">
      <alignment vertical="center" wrapText="1"/>
    </xf>
    <xf numFmtId="3" fontId="2" fillId="33" borderId="0" xfId="0" applyNumberFormat="1" applyFont="1" applyFill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3" fontId="2" fillId="34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4" borderId="21" xfId="0" applyNumberFormat="1" applyFont="1" applyFill="1" applyBorder="1" applyAlignment="1">
      <alignment vertical="center" wrapText="1"/>
    </xf>
    <xf numFmtId="167" fontId="2" fillId="34" borderId="0" xfId="0" applyNumberFormat="1" applyFont="1" applyFill="1" applyBorder="1" applyAlignment="1">
      <alignment/>
    </xf>
    <xf numFmtId="167" fontId="2" fillId="34" borderId="22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vertical="center" wrapText="1"/>
    </xf>
    <xf numFmtId="167" fontId="2" fillId="34" borderId="23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67" fontId="2" fillId="34" borderId="0" xfId="0" applyNumberFormat="1" applyFont="1" applyFill="1" applyAlignment="1">
      <alignment/>
    </xf>
    <xf numFmtId="167" fontId="2" fillId="33" borderId="0" xfId="0" applyNumberFormat="1" applyFont="1" applyFill="1" applyAlignment="1">
      <alignment/>
    </xf>
    <xf numFmtId="167" fontId="2" fillId="34" borderId="20" xfId="0" applyNumberFormat="1" applyFont="1" applyFill="1" applyBorder="1" applyAlignment="1">
      <alignment/>
    </xf>
    <xf numFmtId="167" fontId="2" fillId="34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/>
    </xf>
    <xf numFmtId="4" fontId="2" fillId="33" borderId="0" xfId="0" applyNumberFormat="1" applyFont="1" applyFill="1" applyAlignment="1">
      <alignment vertical="center" wrapText="1"/>
    </xf>
    <xf numFmtId="3" fontId="13" fillId="33" borderId="0" xfId="0" applyNumberFormat="1" applyFont="1" applyFill="1" applyAlignment="1">
      <alignment/>
    </xf>
    <xf numFmtId="169" fontId="2" fillId="33" borderId="0" xfId="0" applyNumberFormat="1" applyFont="1" applyFill="1" applyAlignment="1">
      <alignment/>
    </xf>
    <xf numFmtId="3" fontId="2" fillId="33" borderId="24" xfId="0" applyNumberFormat="1" applyFont="1" applyFill="1" applyBorder="1" applyAlignment="1">
      <alignment/>
    </xf>
    <xf numFmtId="0" fontId="10" fillId="35" borderId="0" xfId="0" applyFont="1" applyFill="1" applyAlignment="1" applyProtection="1">
      <alignment horizontal="left"/>
      <protection locked="0"/>
    </xf>
    <xf numFmtId="14" fontId="2" fillId="35" borderId="0" xfId="0" applyNumberFormat="1" applyFont="1" applyFill="1" applyAlignment="1" applyProtection="1">
      <alignment/>
      <protection locked="0"/>
    </xf>
    <xf numFmtId="170" fontId="2" fillId="35" borderId="0" xfId="0" applyNumberFormat="1" applyFont="1" applyFill="1" applyAlignment="1" applyProtection="1">
      <alignment/>
      <protection locked="0"/>
    </xf>
    <xf numFmtId="9" fontId="2" fillId="35" borderId="0" xfId="0" applyNumberFormat="1" applyFont="1" applyFill="1" applyAlignment="1" applyProtection="1">
      <alignment/>
      <protection locked="0"/>
    </xf>
    <xf numFmtId="9" fontId="2" fillId="35" borderId="0" xfId="0" applyNumberFormat="1" applyFont="1" applyFill="1" applyBorder="1" applyAlignment="1" applyProtection="1">
      <alignment/>
      <protection locked="0"/>
    </xf>
    <xf numFmtId="0" fontId="2" fillId="35" borderId="26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 horizontal="left"/>
      <protection locked="0"/>
    </xf>
    <xf numFmtId="0" fontId="2" fillId="35" borderId="17" xfId="0" applyFont="1" applyFill="1" applyBorder="1" applyAlignment="1" applyProtection="1">
      <alignment horizontal="left" vertical="center" wrapText="1"/>
      <protection locked="0"/>
    </xf>
    <xf numFmtId="0" fontId="2" fillId="35" borderId="17" xfId="0" applyFont="1" applyFill="1" applyBorder="1" applyAlignment="1" applyProtection="1">
      <alignment horizontal="left"/>
      <protection locked="0"/>
    </xf>
    <xf numFmtId="0" fontId="2" fillId="35" borderId="20" xfId="0" applyFont="1" applyFill="1" applyBorder="1" applyAlignment="1" applyProtection="1">
      <alignment horizontal="left"/>
      <protection locked="0"/>
    </xf>
    <xf numFmtId="3" fontId="2" fillId="35" borderId="27" xfId="0" applyNumberFormat="1" applyFont="1" applyFill="1" applyBorder="1" applyAlignment="1" applyProtection="1">
      <alignment/>
      <protection locked="0"/>
    </xf>
    <xf numFmtId="3" fontId="2" fillId="35" borderId="28" xfId="0" applyNumberFormat="1" applyFont="1" applyFill="1" applyBorder="1" applyAlignment="1" applyProtection="1">
      <alignment/>
      <protection locked="0"/>
    </xf>
    <xf numFmtId="3" fontId="2" fillId="35" borderId="29" xfId="0" applyNumberFormat="1" applyFont="1" applyFill="1" applyBorder="1" applyAlignment="1" applyProtection="1">
      <alignment/>
      <protection locked="0"/>
    </xf>
    <xf numFmtId="0" fontId="14" fillId="33" borderId="0" xfId="0" applyFont="1" applyFill="1" applyBorder="1" applyAlignment="1">
      <alignment/>
    </xf>
    <xf numFmtId="3" fontId="2" fillId="34" borderId="0" xfId="0" applyNumberFormat="1" applyFont="1" applyFill="1" applyAlignment="1">
      <alignment horizontal="right" vertical="center" wrapText="1"/>
    </xf>
    <xf numFmtId="1" fontId="11" fillId="33" borderId="10" xfId="0" applyNumberFormat="1" applyFont="1" applyFill="1" applyBorder="1" applyAlignment="1">
      <alignment vertical="center" wrapText="1"/>
    </xf>
    <xf numFmtId="167" fontId="2" fillId="33" borderId="2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 vertical="center" wrapText="1"/>
    </xf>
    <xf numFmtId="174" fontId="2" fillId="33" borderId="0" xfId="0" applyNumberFormat="1" applyFont="1" applyFill="1" applyBorder="1" applyAlignment="1">
      <alignment/>
    </xf>
    <xf numFmtId="0" fontId="2" fillId="34" borderId="0" xfId="0" applyFont="1" applyFill="1" applyAlignment="1" applyProtection="1">
      <alignment/>
      <protection/>
    </xf>
    <xf numFmtId="0" fontId="47" fillId="33" borderId="0" xfId="53" applyFont="1" applyFill="1" applyAlignment="1" applyProtection="1">
      <alignment/>
      <protection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/>
    </xf>
    <xf numFmtId="167" fontId="2" fillId="36" borderId="22" xfId="0" applyNumberFormat="1" applyFont="1" applyFill="1" applyBorder="1" applyAlignment="1">
      <alignment/>
    </xf>
    <xf numFmtId="167" fontId="2" fillId="36" borderId="0" xfId="0" applyNumberFormat="1" applyFont="1" applyFill="1" applyAlignment="1">
      <alignment/>
    </xf>
    <xf numFmtId="9" fontId="2" fillId="37" borderId="0" xfId="0" applyNumberFormat="1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/>
    </xf>
    <xf numFmtId="167" fontId="2" fillId="36" borderId="24" xfId="0" applyNumberFormat="1" applyFont="1" applyFill="1" applyBorder="1" applyAlignment="1">
      <alignment/>
    </xf>
    <xf numFmtId="1" fontId="11" fillId="38" borderId="0" xfId="0" applyNumberFormat="1" applyFont="1" applyFill="1" applyBorder="1" applyAlignment="1">
      <alignment vertical="center" wrapText="1"/>
    </xf>
    <xf numFmtId="1" fontId="11" fillId="38" borderId="10" xfId="0" applyNumberFormat="1" applyFont="1" applyFill="1" applyBorder="1" applyAlignment="1">
      <alignment vertical="center" wrapText="1"/>
    </xf>
    <xf numFmtId="1" fontId="5" fillId="34" borderId="0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 vertical="center" wrapText="1"/>
    </xf>
    <xf numFmtId="3" fontId="2" fillId="36" borderId="0" xfId="0" applyNumberFormat="1" applyFont="1" applyFill="1" applyBorder="1" applyAlignment="1">
      <alignment/>
    </xf>
    <xf numFmtId="3" fontId="2" fillId="36" borderId="21" xfId="0" applyNumberFormat="1" applyFont="1" applyFill="1" applyBorder="1" applyAlignment="1">
      <alignment/>
    </xf>
    <xf numFmtId="0" fontId="2" fillId="35" borderId="17" xfId="0" applyFont="1" applyFill="1" applyBorder="1" applyAlignment="1" applyProtection="1">
      <alignment horizontal="left" vertical="center" wrapText="1"/>
      <protection locked="0"/>
    </xf>
    <xf numFmtId="1" fontId="2" fillId="34" borderId="30" xfId="0" applyNumberFormat="1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2" fillId="38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0" fontId="2" fillId="38" borderId="0" xfId="0" applyFont="1" applyFill="1" applyAlignment="1" applyProtection="1">
      <alignment/>
      <protection/>
    </xf>
    <xf numFmtId="167" fontId="11" fillId="39" borderId="0" xfId="0" applyNumberFormat="1" applyFont="1" applyFill="1" applyAlignment="1">
      <alignment/>
    </xf>
    <xf numFmtId="0" fontId="6" fillId="38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83575"/>
          <c:h val="0.935"/>
        </c:manualLayout>
      </c:layout>
      <c:lineChart>
        <c:grouping val="standard"/>
        <c:varyColors val="0"/>
        <c:ser>
          <c:idx val="0"/>
          <c:order val="0"/>
          <c:tx>
            <c:v>Fund Balance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Calculations!$E$142:$X$142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Calculations!$E$222:$X$222</c:f>
              <c:numCache>
                <c:ptCount val="20"/>
                <c:pt idx="0">
                  <c:v>30791.25</c:v>
                </c:pt>
                <c:pt idx="1">
                  <c:v>63122.0625</c:v>
                </c:pt>
                <c:pt idx="2">
                  <c:v>97069.415625</c:v>
                </c:pt>
                <c:pt idx="3">
                  <c:v>50201.52046874998</c:v>
                </c:pt>
                <c:pt idx="4">
                  <c:v>57784.76008593748</c:v>
                </c:pt>
                <c:pt idx="5">
                  <c:v>72447.63988710936</c:v>
                </c:pt>
                <c:pt idx="6">
                  <c:v>87843.66367833983</c:v>
                </c:pt>
                <c:pt idx="7">
                  <c:v>104009.48865913182</c:v>
                </c:pt>
                <c:pt idx="8">
                  <c:v>114002.6279170601</c:v>
                </c:pt>
                <c:pt idx="9">
                  <c:v>123680.97682449607</c:v>
                </c:pt>
                <c:pt idx="10">
                  <c:v>142394.9399678854</c:v>
                </c:pt>
                <c:pt idx="11">
                  <c:v>162044.6012684442</c:v>
                </c:pt>
                <c:pt idx="12">
                  <c:v>182676.74563403096</c:v>
                </c:pt>
                <c:pt idx="13">
                  <c:v>106333.8830456468</c:v>
                </c:pt>
                <c:pt idx="14">
                  <c:v>118686.18131164934</c:v>
                </c:pt>
                <c:pt idx="15">
                  <c:v>142570.4674328617</c:v>
                </c:pt>
                <c:pt idx="16">
                  <c:v>167648.9678601347</c:v>
                </c:pt>
                <c:pt idx="17">
                  <c:v>85683.52779267247</c:v>
                </c:pt>
                <c:pt idx="18">
                  <c:v>101961.29863455055</c:v>
                </c:pt>
                <c:pt idx="19">
                  <c:v>117726.30916595031</c:v>
                </c:pt>
              </c:numCache>
            </c:numRef>
          </c:val>
          <c:smooth val="0"/>
        </c:ser>
        <c:ser>
          <c:idx val="1"/>
          <c:order val="1"/>
          <c:tx>
            <c:v>Levies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Calculations!$E$142:$X$142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Calculations!$E$189:$X$189</c:f>
              <c:numCache>
                <c:ptCount val="20"/>
                <c:pt idx="0">
                  <c:v>30336.600000000002</c:v>
                </c:pt>
                <c:pt idx="1">
                  <c:v>31067.215200000002</c:v>
                </c:pt>
                <c:pt idx="2">
                  <c:v>31973.278365000006</c:v>
                </c:pt>
                <c:pt idx="3">
                  <c:v>11768.90426775</c:v>
                </c:pt>
                <c:pt idx="4">
                  <c:v>12913.144575975004</c:v>
                </c:pt>
                <c:pt idx="5">
                  <c:v>12994.782351547503</c:v>
                </c:pt>
                <c:pt idx="6">
                  <c:v>13312.33320134419</c:v>
                </c:pt>
                <c:pt idx="7">
                  <c:v>13670.639129103276</c:v>
                </c:pt>
                <c:pt idx="8">
                  <c:v>14133.88247888949</c:v>
                </c:pt>
                <c:pt idx="9">
                  <c:v>14692.738126507644</c:v>
                </c:pt>
                <c:pt idx="10">
                  <c:v>15111.372733027456</c:v>
                </c:pt>
                <c:pt idx="11">
                  <c:v>15447.35749766702</c:v>
                </c:pt>
                <c:pt idx="12">
                  <c:v>15826.831517255901</c:v>
                </c:pt>
                <c:pt idx="13">
                  <c:v>17653.677319625505</c:v>
                </c:pt>
                <c:pt idx="14">
                  <c:v>19238.70628173912</c:v>
                </c:pt>
                <c:pt idx="15">
                  <c:v>19281.12750421607</c:v>
                </c:pt>
                <c:pt idx="16">
                  <c:v>19706.376213278207</c:v>
                </c:pt>
                <c:pt idx="17">
                  <c:v>21788.247011581123</c:v>
                </c:pt>
                <c:pt idx="18">
                  <c:v>23605.319940420548</c:v>
                </c:pt>
                <c:pt idx="19">
                  <c:v>23916.365609236265</c:v>
                </c:pt>
              </c:numCache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2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25"/>
          <c:y val="0.454"/>
          <c:w val="0.1157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83575"/>
          <c:h val="0.935"/>
        </c:manualLayout>
      </c:layout>
      <c:lineChart>
        <c:grouping val="standard"/>
        <c:varyColors val="0"/>
        <c:ser>
          <c:idx val="0"/>
          <c:order val="0"/>
          <c:tx>
            <c:v>Fund Balance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Calculations!$E$142:$N$142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Calculations!$E$222:$N$222</c:f>
              <c:numCache>
                <c:ptCount val="10"/>
                <c:pt idx="0">
                  <c:v>30791.25</c:v>
                </c:pt>
                <c:pt idx="1">
                  <c:v>63122.0625</c:v>
                </c:pt>
                <c:pt idx="2">
                  <c:v>97069.415625</c:v>
                </c:pt>
                <c:pt idx="3">
                  <c:v>50201.52046874998</c:v>
                </c:pt>
                <c:pt idx="4">
                  <c:v>57784.76008593748</c:v>
                </c:pt>
                <c:pt idx="5">
                  <c:v>72447.63988710936</c:v>
                </c:pt>
                <c:pt idx="6">
                  <c:v>87843.66367833983</c:v>
                </c:pt>
                <c:pt idx="7">
                  <c:v>104009.48865913182</c:v>
                </c:pt>
                <c:pt idx="8">
                  <c:v>114002.6279170601</c:v>
                </c:pt>
                <c:pt idx="9">
                  <c:v>123680.97682449607</c:v>
                </c:pt>
              </c:numCache>
            </c:numRef>
          </c:val>
          <c:smooth val="0"/>
        </c:ser>
        <c:ser>
          <c:idx val="1"/>
          <c:order val="1"/>
          <c:tx>
            <c:v>Levies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Calculations!$E$142:$N$142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Calculations!$E$189:$N$189</c:f>
              <c:numCache>
                <c:ptCount val="10"/>
                <c:pt idx="0">
                  <c:v>30336.600000000002</c:v>
                </c:pt>
                <c:pt idx="1">
                  <c:v>31067.215200000002</c:v>
                </c:pt>
                <c:pt idx="2">
                  <c:v>31973.278365000006</c:v>
                </c:pt>
                <c:pt idx="3">
                  <c:v>11768.90426775</c:v>
                </c:pt>
                <c:pt idx="4">
                  <c:v>12913.144575975004</c:v>
                </c:pt>
                <c:pt idx="5">
                  <c:v>12994.782351547503</c:v>
                </c:pt>
                <c:pt idx="6">
                  <c:v>13312.33320134419</c:v>
                </c:pt>
                <c:pt idx="7">
                  <c:v>13670.639129103276</c:v>
                </c:pt>
                <c:pt idx="8">
                  <c:v>14133.88247888949</c:v>
                </c:pt>
                <c:pt idx="9">
                  <c:v>14692.738126507644</c:v>
                </c:pt>
              </c:numCache>
            </c:numRef>
          </c:val>
          <c:smooth val="0"/>
        </c:ser>
        <c:marker val="1"/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25"/>
          <c:y val="0.45525"/>
          <c:w val="0.1157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r.com.au/assets/SinkingFundAssessmentProForma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33"/>
  <sheetViews>
    <sheetView tabSelected="1" zoomScalePageLayoutView="0" workbookViewId="0" topLeftCell="A1">
      <selection activeCell="C73" sqref="C73"/>
    </sheetView>
  </sheetViews>
  <sheetFormatPr defaultColWidth="9.140625" defaultRowHeight="12.75"/>
  <cols>
    <col min="1" max="1" width="3.421875" style="4" customWidth="1"/>
    <col min="2" max="2" width="5.140625" style="12" customWidth="1"/>
    <col min="3" max="3" width="35.140625" style="2" customWidth="1"/>
    <col min="4" max="5" width="11.7109375" style="3" customWidth="1"/>
    <col min="6" max="6" width="11.00390625" style="3" customWidth="1"/>
    <col min="7" max="24" width="11.7109375" style="3" customWidth="1"/>
    <col min="25" max="29" width="11.140625" style="3" customWidth="1"/>
    <col min="30" max="16384" width="9.140625" style="4" customWidth="1"/>
  </cols>
  <sheetData>
    <row r="1" spans="2:7" ht="33" customHeight="1">
      <c r="B1" s="1" t="s">
        <v>0</v>
      </c>
      <c r="G1" s="132" t="s">
        <v>90</v>
      </c>
    </row>
    <row r="2" ht="20.25">
      <c r="B2" s="5" t="s">
        <v>1</v>
      </c>
    </row>
    <row r="3" ht="14.25" customHeight="1">
      <c r="B3" s="2"/>
    </row>
    <row r="4" ht="12">
      <c r="B4" s="2" t="s">
        <v>2</v>
      </c>
    </row>
    <row r="5" ht="12">
      <c r="B5" s="2"/>
    </row>
    <row r="6" ht="12">
      <c r="B6" s="2" t="s">
        <v>3</v>
      </c>
    </row>
    <row r="7" ht="12">
      <c r="B7" s="2" t="s">
        <v>4</v>
      </c>
    </row>
    <row r="8" ht="12">
      <c r="B8" s="2"/>
    </row>
    <row r="9" ht="12">
      <c r="B9" s="2" t="s">
        <v>5</v>
      </c>
    </row>
    <row r="10" ht="12">
      <c r="B10" s="2" t="s">
        <v>6</v>
      </c>
    </row>
    <row r="11" ht="12">
      <c r="B11" s="2"/>
    </row>
    <row r="12" ht="12">
      <c r="B12" s="2" t="s">
        <v>7</v>
      </c>
    </row>
    <row r="13" ht="12">
      <c r="B13" s="2"/>
    </row>
    <row r="14" ht="12">
      <c r="B14" s="2" t="s">
        <v>8</v>
      </c>
    </row>
    <row r="15" ht="12">
      <c r="B15" s="2"/>
    </row>
    <row r="16" ht="12">
      <c r="B16" s="2"/>
    </row>
    <row r="17" ht="14.25">
      <c r="B17" s="6" t="s">
        <v>9</v>
      </c>
    </row>
    <row r="18" ht="15">
      <c r="B18" s="133" t="s">
        <v>11</v>
      </c>
    </row>
    <row r="19" ht="15">
      <c r="B19" s="134" t="s">
        <v>81</v>
      </c>
    </row>
    <row r="21" ht="14.25">
      <c r="B21" s="6" t="s">
        <v>80</v>
      </c>
    </row>
    <row r="22" ht="14.25">
      <c r="B22" s="6" t="s">
        <v>10</v>
      </c>
    </row>
    <row r="24" ht="12">
      <c r="B24" s="2"/>
    </row>
    <row r="25" ht="12">
      <c r="B25" s="2" t="s">
        <v>12</v>
      </c>
    </row>
    <row r="26" spans="2:3" ht="12">
      <c r="B26" s="2" t="s">
        <v>13</v>
      </c>
      <c r="C26" s="2" t="s">
        <v>14</v>
      </c>
    </row>
    <row r="27" spans="2:3" ht="12">
      <c r="B27" s="2" t="s">
        <v>15</v>
      </c>
      <c r="C27" s="2" t="s">
        <v>16</v>
      </c>
    </row>
    <row r="28" spans="2:3" ht="12">
      <c r="B28" s="2" t="s">
        <v>17</v>
      </c>
      <c r="C28" s="2" t="s">
        <v>18</v>
      </c>
    </row>
    <row r="29" spans="2:3" ht="12">
      <c r="B29" s="2" t="s">
        <v>19</v>
      </c>
      <c r="C29" s="2" t="s">
        <v>20</v>
      </c>
    </row>
    <row r="30" spans="2:3" ht="12">
      <c r="B30" s="2" t="s">
        <v>21</v>
      </c>
      <c r="C30" s="2" t="s">
        <v>22</v>
      </c>
    </row>
    <row r="31" ht="12">
      <c r="B31" s="2"/>
    </row>
    <row r="32" ht="12">
      <c r="B32" s="2" t="s">
        <v>23</v>
      </c>
    </row>
    <row r="37" spans="1:29" ht="12.75" thickBot="1">
      <c r="A37" s="9"/>
      <c r="B37" s="7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4"/>
      <c r="Z37" s="4"/>
      <c r="AA37" s="4"/>
      <c r="AB37" s="4"/>
      <c r="AC37" s="4"/>
    </row>
    <row r="38" spans="2:29" ht="24.75" customHeight="1">
      <c r="B38" s="10" t="s">
        <v>13</v>
      </c>
      <c r="C38" s="11" t="s">
        <v>14</v>
      </c>
      <c r="D38" s="4"/>
      <c r="E38" s="3" t="s">
        <v>83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3:29" ht="12">
      <c r="C39" s="1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22.5" customHeight="1">
      <c r="B40" s="14"/>
      <c r="C40" s="15" t="s">
        <v>24</v>
      </c>
      <c r="D40" s="16"/>
      <c r="E40" s="16" t="s">
        <v>25</v>
      </c>
      <c r="F40" s="16" t="s">
        <v>26</v>
      </c>
      <c r="G40" s="16" t="str">
        <f>"Replacement Cost "&amp;D36</f>
        <v>Replacement Cost 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">
      <c r="B41" s="12">
        <v>1</v>
      </c>
      <c r="C41" s="17" t="s">
        <v>27</v>
      </c>
      <c r="D41" s="18"/>
      <c r="E41" s="18">
        <v>30</v>
      </c>
      <c r="F41" s="18"/>
      <c r="G41" s="19">
        <v>40000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">
      <c r="B42" s="12">
        <v>2</v>
      </c>
      <c r="C42" s="20" t="s">
        <v>28</v>
      </c>
      <c r="D42" s="21"/>
      <c r="E42" s="21">
        <v>15</v>
      </c>
      <c r="F42" s="21"/>
      <c r="G42" s="2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ht="12">
      <c r="B43" s="12">
        <v>3</v>
      </c>
      <c r="C43" s="20" t="s">
        <v>29</v>
      </c>
      <c r="D43" s="21"/>
      <c r="E43" s="21">
        <v>10</v>
      </c>
      <c r="F43" s="21"/>
      <c r="G43" s="2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12">
      <c r="B44" s="12">
        <v>4</v>
      </c>
      <c r="C44" s="20" t="s">
        <v>30</v>
      </c>
      <c r="D44" s="21"/>
      <c r="E44" s="21">
        <v>30</v>
      </c>
      <c r="F44" s="21"/>
      <c r="G44" s="2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ht="12">
      <c r="B45" s="12">
        <v>5</v>
      </c>
      <c r="C45" s="20" t="s">
        <v>31</v>
      </c>
      <c r="D45" s="21"/>
      <c r="E45" s="21">
        <v>30</v>
      </c>
      <c r="F45" s="21"/>
      <c r="G45" s="2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ht="12">
      <c r="B46" s="12">
        <v>6</v>
      </c>
      <c r="C46" s="20" t="s">
        <v>32</v>
      </c>
      <c r="D46" s="21"/>
      <c r="E46" s="21">
        <v>30</v>
      </c>
      <c r="F46" s="21"/>
      <c r="G46" s="2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ht="12">
      <c r="B47" s="12">
        <v>7</v>
      </c>
      <c r="C47" s="20" t="s">
        <v>33</v>
      </c>
      <c r="D47" s="21"/>
      <c r="E47" s="21">
        <v>20</v>
      </c>
      <c r="F47" s="21"/>
      <c r="G47" s="2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12">
      <c r="B48" s="12">
        <v>8</v>
      </c>
      <c r="C48" s="20" t="s">
        <v>34</v>
      </c>
      <c r="D48" s="21"/>
      <c r="E48" s="21">
        <v>30</v>
      </c>
      <c r="F48" s="21"/>
      <c r="G48" s="2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ht="12">
      <c r="B49" s="12">
        <v>9</v>
      </c>
      <c r="C49" s="20" t="s">
        <v>35</v>
      </c>
      <c r="D49" s="21"/>
      <c r="E49" s="21">
        <v>20</v>
      </c>
      <c r="F49" s="21"/>
      <c r="G49" s="2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ht="12">
      <c r="B50" s="12">
        <v>10</v>
      </c>
      <c r="C50" s="23" t="s">
        <v>36</v>
      </c>
      <c r="D50" s="21"/>
      <c r="E50" s="21">
        <v>20</v>
      </c>
      <c r="F50" s="21"/>
      <c r="G50" s="2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12">
      <c r="B51" s="12">
        <v>11</v>
      </c>
      <c r="C51" s="20" t="s">
        <v>37</v>
      </c>
      <c r="D51" s="21"/>
      <c r="E51" s="21">
        <v>10</v>
      </c>
      <c r="F51" s="21"/>
      <c r="G51" s="2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12">
      <c r="B52" s="12">
        <v>12</v>
      </c>
      <c r="C52" s="20" t="s">
        <v>38</v>
      </c>
      <c r="D52" s="21"/>
      <c r="E52" s="21">
        <v>10</v>
      </c>
      <c r="F52" s="21"/>
      <c r="G52" s="2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12">
      <c r="B53" s="12">
        <v>13</v>
      </c>
      <c r="C53" s="20" t="s">
        <v>39</v>
      </c>
      <c r="D53" s="21"/>
      <c r="E53" s="21">
        <v>10</v>
      </c>
      <c r="F53" s="21"/>
      <c r="G53" s="2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ht="12">
      <c r="B54" s="12">
        <v>14</v>
      </c>
      <c r="C54" s="20" t="s">
        <v>40</v>
      </c>
      <c r="D54" s="21"/>
      <c r="E54" s="21">
        <v>12</v>
      </c>
      <c r="F54" s="21"/>
      <c r="G54" s="2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ht="12">
      <c r="B55" s="12">
        <v>15</v>
      </c>
      <c r="C55" s="20" t="s">
        <v>41</v>
      </c>
      <c r="D55" s="21"/>
      <c r="E55" s="21">
        <v>30</v>
      </c>
      <c r="F55" s="21"/>
      <c r="G55" s="2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ht="12">
      <c r="B56" s="12">
        <v>16</v>
      </c>
      <c r="C56" s="20" t="s">
        <v>42</v>
      </c>
      <c r="D56" s="21"/>
      <c r="E56" s="21">
        <v>30</v>
      </c>
      <c r="F56" s="21"/>
      <c r="G56" s="2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12">
      <c r="B57" s="12">
        <v>17</v>
      </c>
      <c r="C57" s="20" t="s">
        <v>43</v>
      </c>
      <c r="D57" s="21"/>
      <c r="E57" s="21">
        <v>40</v>
      </c>
      <c r="F57" s="21"/>
      <c r="G57" s="2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ht="12">
      <c r="B58" s="12">
        <v>18</v>
      </c>
      <c r="C58" s="20" t="s">
        <v>44</v>
      </c>
      <c r="D58" s="21"/>
      <c r="E58" s="21">
        <v>40</v>
      </c>
      <c r="F58" s="21"/>
      <c r="G58" s="2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ht="12">
      <c r="B59" s="12">
        <v>19</v>
      </c>
      <c r="C59" s="20" t="s">
        <v>45</v>
      </c>
      <c r="D59" s="21"/>
      <c r="E59" s="21">
        <v>30</v>
      </c>
      <c r="F59" s="21"/>
      <c r="G59" s="2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ht="12">
      <c r="B60" s="12">
        <v>20</v>
      </c>
      <c r="C60" s="20" t="s">
        <v>46</v>
      </c>
      <c r="D60" s="21"/>
      <c r="E60" s="21">
        <v>5</v>
      </c>
      <c r="F60" s="21"/>
      <c r="G60" s="2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ht="12">
      <c r="B61" s="12">
        <v>21</v>
      </c>
      <c r="C61" s="23" t="s">
        <v>47</v>
      </c>
      <c r="D61" s="21"/>
      <c r="E61" s="21">
        <v>25</v>
      </c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ht="12">
      <c r="B62" s="12">
        <v>22</v>
      </c>
      <c r="C62" s="23"/>
      <c r="D62" s="21"/>
      <c r="E62" s="21"/>
      <c r="F62" s="21"/>
      <c r="G62" s="2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ht="12">
      <c r="B63" s="12">
        <v>23</v>
      </c>
      <c r="C63" s="23"/>
      <c r="D63" s="21"/>
      <c r="E63" s="21"/>
      <c r="F63" s="21"/>
      <c r="G63" s="2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ht="12">
      <c r="B64" s="12">
        <v>24</v>
      </c>
      <c r="C64" s="23"/>
      <c r="D64" s="21"/>
      <c r="E64" s="21"/>
      <c r="F64" s="21"/>
      <c r="G64" s="2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12">
      <c r="B65" s="12">
        <v>25</v>
      </c>
      <c r="C65" s="23"/>
      <c r="D65" s="21"/>
      <c r="E65" s="21"/>
      <c r="F65" s="21"/>
      <c r="G65" s="2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3:29" ht="12"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ht="12">
      <c r="B67" s="4" t="s">
        <v>82</v>
      </c>
      <c r="C67" s="1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3:29" ht="12">
      <c r="C68" s="1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3" ht="20.25">
      <c r="B69" s="24" t="s">
        <v>15</v>
      </c>
      <c r="C69" s="25" t="s">
        <v>48</v>
      </c>
    </row>
    <row r="70" ht="15.75">
      <c r="C70" s="26" t="s">
        <v>84</v>
      </c>
    </row>
    <row r="71" ht="15.75">
      <c r="C71" s="26" t="s">
        <v>85</v>
      </c>
    </row>
    <row r="72" ht="12">
      <c r="C72" s="125" t="s">
        <v>86</v>
      </c>
    </row>
    <row r="73" spans="1:8" ht="24" customHeight="1">
      <c r="A73" s="27"/>
      <c r="B73" s="28"/>
      <c r="C73" s="110" t="s">
        <v>49</v>
      </c>
      <c r="D73" s="131"/>
      <c r="E73" s="29"/>
      <c r="F73" s="29"/>
      <c r="G73" s="30"/>
      <c r="H73" s="27"/>
    </row>
    <row r="74" spans="1:8" ht="14.25" customHeight="1">
      <c r="A74" s="27"/>
      <c r="B74" s="28"/>
      <c r="C74" s="110" t="s">
        <v>50</v>
      </c>
      <c r="D74" s="29"/>
      <c r="E74" s="131"/>
      <c r="F74" s="29"/>
      <c r="G74" s="30"/>
      <c r="H74" s="27"/>
    </row>
    <row r="75" spans="1:8" ht="14.25" customHeight="1">
      <c r="A75" s="27"/>
      <c r="B75" s="28"/>
      <c r="C75" s="31"/>
      <c r="D75" s="29"/>
      <c r="E75" s="29"/>
      <c r="F75" s="29"/>
      <c r="G75" s="30"/>
      <c r="H75" s="27"/>
    </row>
    <row r="76" spans="1:8" ht="12">
      <c r="A76" s="27"/>
      <c r="B76" s="28"/>
      <c r="C76" s="32" t="s">
        <v>51</v>
      </c>
      <c r="D76" s="111">
        <v>39994</v>
      </c>
      <c r="E76" s="29"/>
      <c r="F76" s="29"/>
      <c r="G76" s="30"/>
      <c r="H76" s="27"/>
    </row>
    <row r="77" spans="1:8" ht="12">
      <c r="A77" s="27"/>
      <c r="B77" s="28"/>
      <c r="C77" s="32" t="s">
        <v>52</v>
      </c>
      <c r="D77" s="112">
        <v>5000</v>
      </c>
      <c r="E77" s="29"/>
      <c r="F77" s="29"/>
      <c r="G77" s="30"/>
      <c r="H77" s="27"/>
    </row>
    <row r="78" spans="1:8" ht="12">
      <c r="A78" s="27"/>
      <c r="B78" s="28"/>
      <c r="C78" s="32" t="s">
        <v>100</v>
      </c>
      <c r="D78" s="112">
        <v>0</v>
      </c>
      <c r="E78" s="29"/>
      <c r="F78" s="29"/>
      <c r="G78" s="30"/>
      <c r="H78" s="27"/>
    </row>
    <row r="79" spans="1:8" ht="12">
      <c r="A79" s="27"/>
      <c r="B79" s="28"/>
      <c r="C79" s="29" t="s">
        <v>101</v>
      </c>
      <c r="D79" s="138">
        <v>3</v>
      </c>
      <c r="E79" s="29"/>
      <c r="F79" s="29"/>
      <c r="G79" s="30"/>
      <c r="H79" s="27"/>
    </row>
    <row r="80" spans="1:8" ht="12">
      <c r="A80" s="27"/>
      <c r="B80" s="28"/>
      <c r="C80" s="153" t="s">
        <v>102</v>
      </c>
      <c r="D80" s="149"/>
      <c r="E80" s="151"/>
      <c r="F80" s="29"/>
      <c r="G80" s="30"/>
      <c r="H80" s="27"/>
    </row>
    <row r="81" spans="1:8" ht="12">
      <c r="A81" s="27"/>
      <c r="B81" s="28"/>
      <c r="C81" s="148"/>
      <c r="D81" s="149"/>
      <c r="E81" s="29"/>
      <c r="F81" s="29"/>
      <c r="G81" s="30"/>
      <c r="H81" s="27"/>
    </row>
    <row r="82" spans="1:8" ht="12">
      <c r="A82" s="27"/>
      <c r="B82" s="28"/>
      <c r="C82" s="33" t="s">
        <v>53</v>
      </c>
      <c r="D82" s="34"/>
      <c r="E82" s="29"/>
      <c r="F82" s="29"/>
      <c r="G82" s="30"/>
      <c r="H82" s="27"/>
    </row>
    <row r="83" spans="1:8" ht="12">
      <c r="A83" s="27"/>
      <c r="B83" s="28"/>
      <c r="C83" s="32" t="s">
        <v>54</v>
      </c>
      <c r="D83" s="113">
        <v>0.05</v>
      </c>
      <c r="E83" s="29"/>
      <c r="F83" s="29"/>
      <c r="G83" s="30"/>
      <c r="H83" s="27"/>
    </row>
    <row r="84" spans="1:8" ht="12">
      <c r="A84" s="27"/>
      <c r="B84" s="28"/>
      <c r="C84" s="32" t="s">
        <v>55</v>
      </c>
      <c r="D84" s="137">
        <v>0.03</v>
      </c>
      <c r="E84" s="29"/>
      <c r="F84" s="29"/>
      <c r="G84" s="30"/>
      <c r="H84" s="27"/>
    </row>
    <row r="85" spans="1:8" ht="12">
      <c r="A85" s="27"/>
      <c r="B85" s="28"/>
      <c r="C85" s="34" t="s">
        <v>56</v>
      </c>
      <c r="D85" s="114">
        <v>0.36</v>
      </c>
      <c r="E85" s="30"/>
      <c r="F85" s="30"/>
      <c r="G85" s="30"/>
      <c r="H85" s="27"/>
    </row>
    <row r="86" spans="1:8" ht="12">
      <c r="A86" s="27"/>
      <c r="B86" s="28"/>
      <c r="C86" s="35"/>
      <c r="D86" s="36"/>
      <c r="E86" s="30"/>
      <c r="F86" s="30"/>
      <c r="G86" s="30"/>
      <c r="H86" s="27"/>
    </row>
    <row r="87" spans="1:8" ht="29.25" customHeight="1">
      <c r="A87" s="27"/>
      <c r="B87" s="28"/>
      <c r="C87" s="35"/>
      <c r="D87" s="36"/>
      <c r="E87" s="30"/>
      <c r="F87" s="30"/>
      <c r="G87" s="30"/>
      <c r="H87" s="27"/>
    </row>
    <row r="88" spans="1:29" s="42" customFormat="1" ht="33.75" customHeight="1">
      <c r="A88" s="37"/>
      <c r="B88" s="38"/>
      <c r="C88" s="39" t="s">
        <v>24</v>
      </c>
      <c r="D88" s="40" t="s">
        <v>57</v>
      </c>
      <c r="E88" s="40" t="s">
        <v>25</v>
      </c>
      <c r="F88" s="40" t="s">
        <v>58</v>
      </c>
      <c r="G88" s="40" t="s">
        <v>59</v>
      </c>
      <c r="H88" s="37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8" ht="12">
      <c r="A89" s="27"/>
      <c r="B89" s="43">
        <v>1</v>
      </c>
      <c r="C89" s="118" t="s">
        <v>38</v>
      </c>
      <c r="D89" s="115">
        <v>2003</v>
      </c>
      <c r="E89" s="115">
        <v>10</v>
      </c>
      <c r="F89" s="44">
        <f aca="true" t="shared" si="0" ref="F89:F113">IF(+E89+D89&gt;0,IF(+D89+E89-YEAR(+$D$76)&gt;=1,+D89+E89-YEAR(+$D$76),0),"")</f>
        <v>4</v>
      </c>
      <c r="G89" s="122">
        <v>45000</v>
      </c>
      <c r="H89" s="27"/>
    </row>
    <row r="90" spans="1:8" ht="12">
      <c r="A90" s="27"/>
      <c r="B90" s="45">
        <v>2</v>
      </c>
      <c r="C90" s="119" t="s">
        <v>60</v>
      </c>
      <c r="D90" s="116">
        <v>2003</v>
      </c>
      <c r="E90" s="116">
        <v>5</v>
      </c>
      <c r="F90" s="44">
        <f t="shared" si="0"/>
        <v>0</v>
      </c>
      <c r="G90" s="123">
        <v>5000</v>
      </c>
      <c r="H90" s="27"/>
    </row>
    <row r="91" spans="1:8" ht="12">
      <c r="A91" s="27"/>
      <c r="B91" s="45">
        <v>3</v>
      </c>
      <c r="C91" s="119" t="s">
        <v>47</v>
      </c>
      <c r="D91" s="116">
        <v>2003</v>
      </c>
      <c r="E91" s="116">
        <v>24</v>
      </c>
      <c r="F91" s="44">
        <f t="shared" si="0"/>
        <v>18</v>
      </c>
      <c r="G91" s="123">
        <v>45000</v>
      </c>
      <c r="H91" s="27"/>
    </row>
    <row r="92" spans="1:8" ht="12">
      <c r="A92" s="27"/>
      <c r="B92" s="45">
        <v>4</v>
      </c>
      <c r="C92" s="146" t="s">
        <v>97</v>
      </c>
      <c r="D92" s="116">
        <v>2008</v>
      </c>
      <c r="E92" s="116">
        <v>5</v>
      </c>
      <c r="F92" s="44">
        <f t="shared" si="0"/>
        <v>4</v>
      </c>
      <c r="G92" s="123">
        <v>4500</v>
      </c>
      <c r="H92" s="27"/>
    </row>
    <row r="93" spans="1:8" ht="12">
      <c r="A93" s="27"/>
      <c r="B93" s="45">
        <v>5</v>
      </c>
      <c r="C93" s="146" t="s">
        <v>98</v>
      </c>
      <c r="D93" s="116">
        <v>2003</v>
      </c>
      <c r="E93" s="116">
        <v>30</v>
      </c>
      <c r="F93" s="44">
        <f t="shared" si="0"/>
        <v>24</v>
      </c>
      <c r="G93" s="123">
        <v>80000</v>
      </c>
      <c r="H93" s="27"/>
    </row>
    <row r="94" spans="1:8" ht="12">
      <c r="A94" s="27"/>
      <c r="B94" s="45">
        <v>6</v>
      </c>
      <c r="C94" s="119"/>
      <c r="D94" s="116"/>
      <c r="E94" s="116"/>
      <c r="F94" s="44">
        <f t="shared" si="0"/>
      </c>
      <c r="G94" s="123"/>
      <c r="H94" s="27"/>
    </row>
    <row r="95" spans="1:8" ht="12">
      <c r="A95" s="27"/>
      <c r="B95" s="45">
        <v>7</v>
      </c>
      <c r="C95" s="119"/>
      <c r="D95" s="116"/>
      <c r="E95" s="116"/>
      <c r="F95" s="44">
        <f t="shared" si="0"/>
      </c>
      <c r="G95" s="123"/>
      <c r="H95" s="27"/>
    </row>
    <row r="96" spans="1:8" ht="12">
      <c r="A96" s="27"/>
      <c r="B96" s="45">
        <v>8</v>
      </c>
      <c r="C96" s="119"/>
      <c r="D96" s="116"/>
      <c r="E96" s="116"/>
      <c r="F96" s="44">
        <f t="shared" si="0"/>
      </c>
      <c r="G96" s="123"/>
      <c r="H96" s="27"/>
    </row>
    <row r="97" spans="1:8" ht="12">
      <c r="A97" s="27"/>
      <c r="B97" s="45">
        <v>9</v>
      </c>
      <c r="C97" s="119"/>
      <c r="D97" s="116"/>
      <c r="E97" s="116"/>
      <c r="F97" s="44">
        <f t="shared" si="0"/>
      </c>
      <c r="G97" s="123"/>
      <c r="H97" s="27"/>
    </row>
    <row r="98" spans="1:8" ht="12">
      <c r="A98" s="27"/>
      <c r="B98" s="45">
        <v>10</v>
      </c>
      <c r="C98" s="119"/>
      <c r="D98" s="116"/>
      <c r="E98" s="116"/>
      <c r="F98" s="44">
        <f t="shared" si="0"/>
      </c>
      <c r="G98" s="123"/>
      <c r="H98" s="27"/>
    </row>
    <row r="99" spans="1:8" ht="12">
      <c r="A99" s="27"/>
      <c r="B99" s="45">
        <v>11</v>
      </c>
      <c r="C99" s="119"/>
      <c r="D99" s="116"/>
      <c r="E99" s="116"/>
      <c r="F99" s="44">
        <f t="shared" si="0"/>
      </c>
      <c r="G99" s="123"/>
      <c r="H99" s="27"/>
    </row>
    <row r="100" spans="1:8" ht="12">
      <c r="A100" s="27"/>
      <c r="B100" s="45">
        <v>12</v>
      </c>
      <c r="C100" s="119"/>
      <c r="D100" s="116"/>
      <c r="E100" s="116"/>
      <c r="F100" s="44">
        <f t="shared" si="0"/>
      </c>
      <c r="G100" s="123"/>
      <c r="H100" s="27"/>
    </row>
    <row r="101" spans="1:8" ht="12">
      <c r="A101" s="27"/>
      <c r="B101" s="45">
        <v>13</v>
      </c>
      <c r="C101" s="119"/>
      <c r="D101" s="116"/>
      <c r="E101" s="116"/>
      <c r="F101" s="44">
        <f t="shared" si="0"/>
      </c>
      <c r="G101" s="123"/>
      <c r="H101" s="27"/>
    </row>
    <row r="102" spans="1:8" ht="12">
      <c r="A102" s="27"/>
      <c r="B102" s="45">
        <v>14</v>
      </c>
      <c r="C102" s="119"/>
      <c r="D102" s="116"/>
      <c r="E102" s="116"/>
      <c r="F102" s="44">
        <f t="shared" si="0"/>
      </c>
      <c r="G102" s="123"/>
      <c r="H102" s="27"/>
    </row>
    <row r="103" spans="1:8" ht="12">
      <c r="A103" s="27"/>
      <c r="B103" s="45">
        <v>15</v>
      </c>
      <c r="C103" s="119"/>
      <c r="D103" s="116"/>
      <c r="E103" s="116"/>
      <c r="F103" s="44">
        <f t="shared" si="0"/>
      </c>
      <c r="G103" s="123"/>
      <c r="H103" s="27"/>
    </row>
    <row r="104" spans="1:8" ht="12">
      <c r="A104" s="27"/>
      <c r="B104" s="45">
        <v>16</v>
      </c>
      <c r="C104" s="119"/>
      <c r="D104" s="116"/>
      <c r="E104" s="116"/>
      <c r="F104" s="44">
        <f t="shared" si="0"/>
      </c>
      <c r="G104" s="123"/>
      <c r="H104" s="27"/>
    </row>
    <row r="105" spans="1:8" ht="12">
      <c r="A105" s="27"/>
      <c r="B105" s="45">
        <v>17</v>
      </c>
      <c r="C105" s="119"/>
      <c r="D105" s="116"/>
      <c r="E105" s="116"/>
      <c r="F105" s="44">
        <f t="shared" si="0"/>
      </c>
      <c r="G105" s="123"/>
      <c r="H105" s="27"/>
    </row>
    <row r="106" spans="1:8" ht="12">
      <c r="A106" s="27"/>
      <c r="B106" s="45">
        <v>18</v>
      </c>
      <c r="C106" s="119"/>
      <c r="D106" s="116"/>
      <c r="E106" s="116"/>
      <c r="F106" s="44">
        <f t="shared" si="0"/>
      </c>
      <c r="G106" s="123"/>
      <c r="H106" s="27"/>
    </row>
    <row r="107" spans="1:8" ht="12">
      <c r="A107" s="27"/>
      <c r="B107" s="45">
        <v>19</v>
      </c>
      <c r="C107" s="119"/>
      <c r="D107" s="116"/>
      <c r="E107" s="116"/>
      <c r="F107" s="44">
        <f t="shared" si="0"/>
      </c>
      <c r="G107" s="123"/>
      <c r="H107" s="27"/>
    </row>
    <row r="108" spans="1:8" ht="12">
      <c r="A108" s="27"/>
      <c r="B108" s="45">
        <v>20</v>
      </c>
      <c r="C108" s="119"/>
      <c r="D108" s="116"/>
      <c r="E108" s="116"/>
      <c r="F108" s="44">
        <f t="shared" si="0"/>
      </c>
      <c r="G108" s="123"/>
      <c r="H108" s="27"/>
    </row>
    <row r="109" spans="1:8" ht="12">
      <c r="A109" s="27"/>
      <c r="B109" s="45">
        <v>21</v>
      </c>
      <c r="C109" s="120"/>
      <c r="D109" s="116"/>
      <c r="E109" s="116"/>
      <c r="F109" s="44">
        <f t="shared" si="0"/>
      </c>
      <c r="G109" s="123"/>
      <c r="H109" s="27"/>
    </row>
    <row r="110" spans="1:8" ht="12">
      <c r="A110" s="27"/>
      <c r="B110" s="45">
        <v>22</v>
      </c>
      <c r="C110" s="120"/>
      <c r="D110" s="116"/>
      <c r="E110" s="116"/>
      <c r="F110" s="44">
        <f t="shared" si="0"/>
      </c>
      <c r="G110" s="123"/>
      <c r="H110" s="27"/>
    </row>
    <row r="111" spans="1:8" ht="12">
      <c r="A111" s="27"/>
      <c r="B111" s="45">
        <v>23</v>
      </c>
      <c r="C111" s="120"/>
      <c r="D111" s="116"/>
      <c r="E111" s="116"/>
      <c r="F111" s="44">
        <f t="shared" si="0"/>
      </c>
      <c r="G111" s="123"/>
      <c r="H111" s="27"/>
    </row>
    <row r="112" spans="1:8" ht="12">
      <c r="A112" s="27"/>
      <c r="B112" s="45">
        <v>24</v>
      </c>
      <c r="C112" s="120"/>
      <c r="D112" s="116"/>
      <c r="E112" s="116"/>
      <c r="F112" s="44">
        <f t="shared" si="0"/>
      </c>
      <c r="G112" s="123"/>
      <c r="H112" s="27"/>
    </row>
    <row r="113" spans="1:8" ht="12">
      <c r="A113" s="27"/>
      <c r="B113" s="46">
        <v>25</v>
      </c>
      <c r="C113" s="121"/>
      <c r="D113" s="117"/>
      <c r="E113" s="117"/>
      <c r="F113" s="147">
        <f t="shared" si="0"/>
      </c>
      <c r="G113" s="124"/>
      <c r="H113" s="27"/>
    </row>
    <row r="114" spans="1:8" ht="12">
      <c r="A114" s="27"/>
      <c r="B114" s="28"/>
      <c r="C114" s="35"/>
      <c r="D114" s="47"/>
      <c r="E114" s="47"/>
      <c r="F114" s="47"/>
      <c r="G114" s="48"/>
      <c r="H114" s="27"/>
    </row>
    <row r="115" spans="1:8" ht="12">
      <c r="A115" s="27"/>
      <c r="B115" s="28"/>
      <c r="C115" s="35"/>
      <c r="D115" s="47"/>
      <c r="E115" s="47"/>
      <c r="F115" s="47"/>
      <c r="G115" s="30"/>
      <c r="H115" s="27"/>
    </row>
    <row r="116" spans="1:8" ht="12">
      <c r="A116" s="27"/>
      <c r="B116" s="28"/>
      <c r="C116" s="35"/>
      <c r="D116" s="47"/>
      <c r="E116" s="49"/>
      <c r="F116" s="30"/>
      <c r="G116" s="30"/>
      <c r="H116" s="27"/>
    </row>
    <row r="117" spans="1:30" ht="12.75" thickBot="1">
      <c r="A117" s="50"/>
      <c r="B117" s="51"/>
      <c r="C117" s="52"/>
      <c r="D117" s="53"/>
      <c r="E117" s="54"/>
      <c r="F117" s="50"/>
      <c r="G117" s="50"/>
      <c r="H117" s="50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60"/>
      <c r="Z117" s="60"/>
      <c r="AA117" s="60"/>
      <c r="AB117" s="60"/>
      <c r="AC117" s="60"/>
      <c r="AD117" s="61"/>
    </row>
    <row r="118" spans="1:30" ht="12">
      <c r="A118" s="27"/>
      <c r="B118" s="28"/>
      <c r="C118" s="56"/>
      <c r="D118" s="57"/>
      <c r="E118" s="58"/>
      <c r="F118" s="27"/>
      <c r="G118" s="27"/>
      <c r="H118" s="27"/>
      <c r="I118" s="59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1"/>
    </row>
    <row r="119" spans="1:30" ht="18" customHeight="1">
      <c r="A119" s="27"/>
      <c r="B119" s="28"/>
      <c r="C119" s="62">
        <f>IF(+$C$73="Type Your Building Name Here","",+$C$73)</f>
      </c>
      <c r="D119" s="57"/>
      <c r="E119" s="58"/>
      <c r="F119" s="27"/>
      <c r="G119" s="27"/>
      <c r="H119" s="27"/>
      <c r="I119" s="59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1"/>
    </row>
    <row r="120" spans="1:30" ht="16.5" customHeight="1">
      <c r="A120" s="27"/>
      <c r="B120" s="28"/>
      <c r="C120" s="62">
        <f>IF(+$C$74="Type Your Address Here","",+$C$74)</f>
      </c>
      <c r="D120" s="57"/>
      <c r="E120" s="58"/>
      <c r="F120" s="27"/>
      <c r="G120" s="27"/>
      <c r="H120" s="27"/>
      <c r="I120" s="59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1"/>
    </row>
    <row r="121" spans="1:29" ht="35.25" customHeight="1">
      <c r="A121" s="27"/>
      <c r="B121" s="63" t="s">
        <v>17</v>
      </c>
      <c r="C121" s="64" t="s">
        <v>18</v>
      </c>
      <c r="D121" s="65"/>
      <c r="E121" s="65"/>
      <c r="F121" s="65"/>
      <c r="G121" s="65"/>
      <c r="H121" s="65"/>
      <c r="I121" s="2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39" customHeight="1">
      <c r="A122" s="27"/>
      <c r="B122" s="66"/>
      <c r="C122" s="67" t="s">
        <v>61</v>
      </c>
      <c r="D122" s="67" t="s">
        <v>62</v>
      </c>
      <c r="E122" s="67" t="s">
        <v>63</v>
      </c>
      <c r="F122" s="67" t="s">
        <v>64</v>
      </c>
      <c r="G122" s="67" t="s">
        <v>89</v>
      </c>
      <c r="H122" s="67" t="s">
        <v>66</v>
      </c>
      <c r="I122" s="30"/>
      <c r="L122" s="68" t="s">
        <v>67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30.75" customHeight="1">
      <c r="A123" s="27"/>
      <c r="B123" s="69">
        <v>0</v>
      </c>
      <c r="C123" s="70" t="s">
        <v>99</v>
      </c>
      <c r="D123" s="71"/>
      <c r="E123" s="72"/>
      <c r="F123" s="72">
        <f>+D177</f>
        <v>5000</v>
      </c>
      <c r="G123" s="72"/>
      <c r="H123" s="72">
        <f>+D179</f>
        <v>0</v>
      </c>
      <c r="I123" s="30"/>
      <c r="L123" s="74">
        <f>+D222</f>
        <v>0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30.75" customHeight="1">
      <c r="A124" s="27"/>
      <c r="B124" s="69">
        <v>1</v>
      </c>
      <c r="C124" s="70">
        <f>+YEAR(D76)+1</f>
        <v>2010</v>
      </c>
      <c r="D124" s="72">
        <f>+E187</f>
        <v>0</v>
      </c>
      <c r="E124" s="72">
        <f>+E189</f>
        <v>30336.600000000002</v>
      </c>
      <c r="F124" s="72">
        <f>+E220</f>
        <v>0</v>
      </c>
      <c r="G124" s="72">
        <f>+E190-E191</f>
        <v>454.65000000000003</v>
      </c>
      <c r="H124" s="72">
        <f aca="true" t="shared" si="1" ref="H124:H133">+D124+E124-F124+G124</f>
        <v>30791.250000000004</v>
      </c>
      <c r="I124" s="30"/>
      <c r="L124" s="60">
        <f>+E222</f>
        <v>30791.25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30.75" customHeight="1">
      <c r="A125" s="27"/>
      <c r="B125" s="69">
        <v>2</v>
      </c>
      <c r="C125" s="70">
        <f aca="true" t="shared" si="2" ref="C125:C133">+C124+1</f>
        <v>2011</v>
      </c>
      <c r="D125" s="72">
        <f>+F187</f>
        <v>30791.25</v>
      </c>
      <c r="E125" s="72">
        <f>+F189</f>
        <v>31067.215200000002</v>
      </c>
      <c r="F125" s="72">
        <f>+F220</f>
        <v>0</v>
      </c>
      <c r="G125" s="72">
        <f>+F190+F191</f>
        <v>1263.5973000000001</v>
      </c>
      <c r="H125" s="72">
        <f t="shared" si="1"/>
        <v>63122.06250000001</v>
      </c>
      <c r="I125" s="30"/>
      <c r="L125" s="60">
        <f>+F222</f>
        <v>63122.0625</v>
      </c>
      <c r="M125" s="130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30.75" customHeight="1">
      <c r="A126" s="27"/>
      <c r="B126" s="69">
        <v>3</v>
      </c>
      <c r="C126" s="70">
        <f t="shared" si="2"/>
        <v>2012</v>
      </c>
      <c r="D126" s="72">
        <f>+G187</f>
        <v>63122.0625</v>
      </c>
      <c r="E126" s="72">
        <f>+G189</f>
        <v>31973.278365000006</v>
      </c>
      <c r="F126" s="72">
        <f>+G220</f>
        <v>0</v>
      </c>
      <c r="G126" s="72">
        <f>+G190+G191</f>
        <v>1974.07476</v>
      </c>
      <c r="H126" s="72">
        <f t="shared" si="1"/>
        <v>97069.41562500001</v>
      </c>
      <c r="I126" s="30"/>
      <c r="L126" s="60">
        <f>+G222</f>
        <v>97069.415625</v>
      </c>
      <c r="M126" s="130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30.75" customHeight="1">
      <c r="A127" s="27"/>
      <c r="B127" s="69">
        <v>4</v>
      </c>
      <c r="C127" s="70">
        <f t="shared" si="2"/>
        <v>2013</v>
      </c>
      <c r="D127" s="72">
        <f>+H187</f>
        <v>97069.415625</v>
      </c>
      <c r="E127" s="72">
        <f>+H189</f>
        <v>11768.90426775</v>
      </c>
      <c r="F127" s="72">
        <f>+H220</f>
        <v>60167.55937500001</v>
      </c>
      <c r="G127" s="72">
        <f>+H190+H191</f>
        <v>1530.7599510000002</v>
      </c>
      <c r="H127" s="72">
        <f t="shared" si="1"/>
        <v>50201.52046874998</v>
      </c>
      <c r="I127" s="30"/>
      <c r="L127" s="60">
        <f>+H222</f>
        <v>50201.52046874998</v>
      </c>
      <c r="M127" s="130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30.75" customHeight="1">
      <c r="A128" s="27"/>
      <c r="B128" s="69">
        <v>5</v>
      </c>
      <c r="C128" s="70">
        <f t="shared" si="2"/>
        <v>2014</v>
      </c>
      <c r="D128" s="72">
        <f>+I187</f>
        <v>50201.52046874998</v>
      </c>
      <c r="E128" s="72">
        <f>+I189</f>
        <v>12913.144575975004</v>
      </c>
      <c r="F128" s="72">
        <f>+I220</f>
        <v>6381.4078125000015</v>
      </c>
      <c r="G128" s="72">
        <f>+I190+I191</f>
        <v>1051.5028537125004</v>
      </c>
      <c r="H128" s="72">
        <f t="shared" si="1"/>
        <v>57784.76008593749</v>
      </c>
      <c r="I128" s="30"/>
      <c r="L128" s="60">
        <f>+I222</f>
        <v>57784.76008593748</v>
      </c>
      <c r="M128" s="130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30.75" customHeight="1">
      <c r="A129" s="27"/>
      <c r="B129" s="69">
        <v>6</v>
      </c>
      <c r="C129" s="70">
        <f t="shared" si="2"/>
        <v>2015</v>
      </c>
      <c r="D129" s="72">
        <f>+J187</f>
        <v>57784.76008593748</v>
      </c>
      <c r="E129" s="72">
        <f>+J189</f>
        <v>12994.782351547503</v>
      </c>
      <c r="F129" s="72">
        <f>+J220</f>
        <v>0</v>
      </c>
      <c r="G129" s="72">
        <f>+J190+J191</f>
        <v>1668.0974496243755</v>
      </c>
      <c r="H129" s="72">
        <f t="shared" si="1"/>
        <v>72447.63988710936</v>
      </c>
      <c r="I129" s="30"/>
      <c r="L129" s="60">
        <f>+J222</f>
        <v>72447.63988710936</v>
      </c>
      <c r="M129" s="130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30.75" customHeight="1">
      <c r="A130" s="27"/>
      <c r="B130" s="69">
        <v>7</v>
      </c>
      <c r="C130" s="70">
        <f t="shared" si="2"/>
        <v>2016</v>
      </c>
      <c r="D130" s="72">
        <f>+K187</f>
        <v>72447.63988710936</v>
      </c>
      <c r="E130" s="72">
        <f>+K189</f>
        <v>13312.33320134419</v>
      </c>
      <c r="F130" s="72">
        <f>+K220</f>
        <v>0</v>
      </c>
      <c r="G130" s="72">
        <f>+K190+K191</f>
        <v>2083.690589886282</v>
      </c>
      <c r="H130" s="72">
        <f t="shared" si="1"/>
        <v>87843.66367833983</v>
      </c>
      <c r="I130" s="30"/>
      <c r="L130" s="60">
        <f>+K222</f>
        <v>87843.66367833983</v>
      </c>
      <c r="M130" s="130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30.75" customHeight="1">
      <c r="A131" s="27"/>
      <c r="B131" s="69">
        <v>8</v>
      </c>
      <c r="C131" s="70">
        <f t="shared" si="2"/>
        <v>2017</v>
      </c>
      <c r="D131" s="72">
        <f>+L187</f>
        <v>87843.66367833983</v>
      </c>
      <c r="E131" s="72">
        <f>+L189</f>
        <v>13670.639129103276</v>
      </c>
      <c r="F131" s="72">
        <f>+L220</f>
        <v>0</v>
      </c>
      <c r="G131" s="72">
        <f>+L190+L191</f>
        <v>2495.1858516887214</v>
      </c>
      <c r="H131" s="72">
        <f t="shared" si="1"/>
        <v>104009.48865913182</v>
      </c>
      <c r="I131" s="30"/>
      <c r="L131" s="60">
        <f>+L222</f>
        <v>104009.48865913182</v>
      </c>
      <c r="M131" s="130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30.75" customHeight="1">
      <c r="A132" s="27"/>
      <c r="B132" s="69">
        <v>9</v>
      </c>
      <c r="C132" s="70">
        <f t="shared" si="2"/>
        <v>2018</v>
      </c>
      <c r="D132" s="72">
        <f>+M187</f>
        <v>104009.48865913182</v>
      </c>
      <c r="E132" s="72">
        <f>+M189</f>
        <v>14133.88247888949</v>
      </c>
      <c r="F132" s="72">
        <f>+M220</f>
        <v>6980.976971903323</v>
      </c>
      <c r="G132" s="72">
        <f>+M190+M191</f>
        <v>2840.233750942107</v>
      </c>
      <c r="H132" s="72">
        <f t="shared" si="1"/>
        <v>114002.62791706009</v>
      </c>
      <c r="I132" s="30"/>
      <c r="L132" s="60">
        <f>+M222</f>
        <v>114002.6279170601</v>
      </c>
      <c r="M132" s="130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30.75" customHeight="1">
      <c r="A133" s="27"/>
      <c r="B133" s="69">
        <v>10</v>
      </c>
      <c r="C133" s="70">
        <f t="shared" si="2"/>
        <v>2019</v>
      </c>
      <c r="D133" s="72">
        <f>+N187</f>
        <v>114002.6279170601</v>
      </c>
      <c r="E133" s="72">
        <f>+N189</f>
        <v>14692.738126507644</v>
      </c>
      <c r="F133" s="72">
        <f>+N220</f>
        <v>8144.47313388721</v>
      </c>
      <c r="G133" s="72">
        <f>+N190+N191</f>
        <v>3130.083914815533</v>
      </c>
      <c r="H133" s="72">
        <f t="shared" si="1"/>
        <v>123680.97682449607</v>
      </c>
      <c r="I133" s="30"/>
      <c r="L133" s="74">
        <f>+N222</f>
        <v>123680.97682449607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1.25" customHeight="1">
      <c r="A134" s="27"/>
      <c r="B134" s="28"/>
      <c r="C134" s="56"/>
      <c r="D134" s="27"/>
      <c r="E134" s="27"/>
      <c r="F134" s="27"/>
      <c r="G134" s="27"/>
      <c r="H134" s="27"/>
      <c r="I134" s="3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1.25" customHeight="1">
      <c r="A135" s="27"/>
      <c r="B135" s="28"/>
      <c r="C135" s="56"/>
      <c r="D135" s="27"/>
      <c r="E135" s="27"/>
      <c r="F135" s="27"/>
      <c r="G135" s="27"/>
      <c r="H135" s="27"/>
      <c r="I135" s="3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1.25" customHeight="1">
      <c r="A136" s="27"/>
      <c r="B136" s="28"/>
      <c r="C136" s="56"/>
      <c r="D136" s="27"/>
      <c r="E136" s="73"/>
      <c r="F136" s="73"/>
      <c r="G136" s="73"/>
      <c r="H136" s="73"/>
      <c r="I136" s="30"/>
      <c r="J136" s="74"/>
      <c r="K136" s="74"/>
      <c r="L136" s="74"/>
      <c r="M136" s="74"/>
      <c r="N136" s="74"/>
      <c r="O136" s="7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27"/>
      <c r="B137" s="28"/>
      <c r="C137" s="56"/>
      <c r="D137" s="27"/>
      <c r="E137" s="73"/>
      <c r="F137" s="73"/>
      <c r="G137" s="73"/>
      <c r="H137" s="73"/>
      <c r="I137" s="30"/>
      <c r="J137" s="74"/>
      <c r="K137" s="74"/>
      <c r="L137" s="74"/>
      <c r="M137" s="74"/>
      <c r="N137" s="74"/>
      <c r="O137" s="7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 thickBot="1">
      <c r="A138" s="50"/>
      <c r="B138" s="51"/>
      <c r="C138" s="52"/>
      <c r="D138" s="50"/>
      <c r="E138" s="75"/>
      <c r="F138" s="75"/>
      <c r="G138" s="75"/>
      <c r="H138" s="75"/>
      <c r="I138" s="50"/>
      <c r="J138" s="76"/>
      <c r="K138" s="76"/>
      <c r="L138" s="76"/>
      <c r="M138" s="76"/>
      <c r="N138" s="76"/>
      <c r="O138" s="76"/>
      <c r="P138" s="9"/>
      <c r="Q138" s="9"/>
      <c r="R138" s="9"/>
      <c r="S138" s="9"/>
      <c r="T138" s="9"/>
      <c r="U138" s="9"/>
      <c r="V138" s="9"/>
      <c r="W138" s="9"/>
      <c r="X138" s="9"/>
      <c r="Y138" s="4"/>
      <c r="Z138" s="4"/>
      <c r="AA138" s="4"/>
      <c r="AB138" s="4"/>
      <c r="AC138" s="4"/>
    </row>
    <row r="139" spans="1:29" ht="12.75" customHeight="1">
      <c r="A139" s="27"/>
      <c r="B139" s="28"/>
      <c r="C139" s="56"/>
      <c r="D139" s="27"/>
      <c r="E139" s="73"/>
      <c r="F139" s="73"/>
      <c r="G139" s="73"/>
      <c r="H139" s="73"/>
      <c r="I139" s="27"/>
      <c r="J139" s="73"/>
      <c r="K139" s="73"/>
      <c r="L139" s="73"/>
      <c r="M139" s="73"/>
      <c r="N139" s="73"/>
      <c r="O139" s="7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8" customHeight="1">
      <c r="A140" s="27"/>
      <c r="B140" s="28"/>
      <c r="C140" s="62">
        <f>IF(+$C$73="Type Your Building Name Here","",+$C$73)</f>
      </c>
      <c r="D140" s="27"/>
      <c r="E140" s="73"/>
      <c r="F140" s="73"/>
      <c r="G140" s="73"/>
      <c r="H140" s="73"/>
      <c r="I140" s="30"/>
      <c r="J140" s="73"/>
      <c r="K140" s="73"/>
      <c r="L140" s="73"/>
      <c r="M140" s="73"/>
      <c r="N140" s="73"/>
      <c r="O140" s="7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8" customHeight="1">
      <c r="A141" s="27"/>
      <c r="B141" s="78" t="s">
        <v>19</v>
      </c>
      <c r="C141" s="142" t="s">
        <v>94</v>
      </c>
      <c r="D141" s="27"/>
      <c r="E141" s="73"/>
      <c r="F141" s="73"/>
      <c r="G141" s="73"/>
      <c r="H141" s="73"/>
      <c r="I141" s="27"/>
      <c r="J141" s="73"/>
      <c r="K141" s="73"/>
      <c r="L141" s="73"/>
      <c r="M141" s="73"/>
      <c r="N141" s="73"/>
      <c r="O141" s="7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4" s="81" customFormat="1" ht="26.25" customHeight="1" thickBot="1">
      <c r="A142" s="77"/>
      <c r="B142" s="140"/>
      <c r="C142" s="141"/>
      <c r="D142" s="80"/>
      <c r="E142" s="80">
        <f>+YEAR(D76)+1</f>
        <v>2010</v>
      </c>
      <c r="F142" s="80">
        <f aca="true" t="shared" si="3" ref="F142:X142">+E142+1</f>
        <v>2011</v>
      </c>
      <c r="G142" s="80">
        <f t="shared" si="3"/>
        <v>2012</v>
      </c>
      <c r="H142" s="80">
        <f t="shared" si="3"/>
        <v>2013</v>
      </c>
      <c r="I142" s="80">
        <f t="shared" si="3"/>
        <v>2014</v>
      </c>
      <c r="J142" s="80">
        <f t="shared" si="3"/>
        <v>2015</v>
      </c>
      <c r="K142" s="80">
        <f t="shared" si="3"/>
        <v>2016</v>
      </c>
      <c r="L142" s="80">
        <f t="shared" si="3"/>
        <v>2017</v>
      </c>
      <c r="M142" s="80">
        <f t="shared" si="3"/>
        <v>2018</v>
      </c>
      <c r="N142" s="80">
        <f t="shared" si="3"/>
        <v>2019</v>
      </c>
      <c r="O142" s="81">
        <f t="shared" si="3"/>
        <v>2020</v>
      </c>
      <c r="P142" s="81">
        <f t="shared" si="3"/>
        <v>2021</v>
      </c>
      <c r="Q142" s="81">
        <f t="shared" si="3"/>
        <v>2022</v>
      </c>
      <c r="R142" s="81">
        <f t="shared" si="3"/>
        <v>2023</v>
      </c>
      <c r="S142" s="81">
        <f t="shared" si="3"/>
        <v>2024</v>
      </c>
      <c r="T142" s="81">
        <f t="shared" si="3"/>
        <v>2025</v>
      </c>
      <c r="U142" s="81">
        <f t="shared" si="3"/>
        <v>2026</v>
      </c>
      <c r="V142" s="81">
        <f t="shared" si="3"/>
        <v>2027</v>
      </c>
      <c r="W142" s="81">
        <f t="shared" si="3"/>
        <v>2028</v>
      </c>
      <c r="X142" s="81">
        <f t="shared" si="3"/>
        <v>2029</v>
      </c>
    </row>
    <row r="143" spans="1:24" s="85" customFormat="1" ht="13.5" customHeight="1">
      <c r="A143" s="82"/>
      <c r="B143" s="82"/>
      <c r="C143" s="82" t="s">
        <v>91</v>
      </c>
      <c r="D143" s="83">
        <f>+D327</f>
        <v>60150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4"/>
      <c r="P143" s="84"/>
      <c r="Q143" s="84"/>
      <c r="R143" s="84"/>
      <c r="S143" s="84"/>
      <c r="T143" s="84"/>
      <c r="U143" s="84"/>
      <c r="V143" s="84"/>
      <c r="W143" s="84"/>
      <c r="X143" s="84"/>
    </row>
    <row r="144" spans="1:24" s="85" customFormat="1" ht="13.5" customHeight="1">
      <c r="A144" s="82"/>
      <c r="B144" s="82"/>
      <c r="C144" s="83" t="s">
        <v>62</v>
      </c>
      <c r="D144" s="83">
        <f>+D77+D78</f>
        <v>5000</v>
      </c>
      <c r="E144" s="86">
        <f aca="true" t="shared" si="4" ref="E144:X144">+D179</f>
        <v>0</v>
      </c>
      <c r="F144" s="86">
        <f t="shared" si="4"/>
        <v>29325</v>
      </c>
      <c r="G144" s="86">
        <f t="shared" si="4"/>
        <v>58650</v>
      </c>
      <c r="H144" s="86">
        <f t="shared" si="4"/>
        <v>87975</v>
      </c>
      <c r="I144" s="86">
        <f t="shared" si="4"/>
        <v>49416.66666666667</v>
      </c>
      <c r="J144" s="86">
        <f t="shared" si="4"/>
        <v>55358.333333333336</v>
      </c>
      <c r="K144" s="86">
        <f t="shared" si="4"/>
        <v>66300</v>
      </c>
      <c r="L144" s="86">
        <f t="shared" si="4"/>
        <v>77241.66666666667</v>
      </c>
      <c r="M144" s="86">
        <f t="shared" si="4"/>
        <v>88183.33333333334</v>
      </c>
      <c r="N144" s="86">
        <f t="shared" si="4"/>
        <v>94625.00000000001</v>
      </c>
      <c r="O144" s="87">
        <f t="shared" si="4"/>
        <v>100566.66666666669</v>
      </c>
      <c r="P144" s="87">
        <f t="shared" si="4"/>
        <v>111508.33333333336</v>
      </c>
      <c r="Q144" s="87">
        <f t="shared" si="4"/>
        <v>122450.00000000003</v>
      </c>
      <c r="R144" s="87">
        <f t="shared" si="4"/>
        <v>133391.6666666667</v>
      </c>
      <c r="S144" s="87">
        <f t="shared" si="4"/>
        <v>94833.33333333334</v>
      </c>
      <c r="T144" s="87">
        <f t="shared" si="4"/>
        <v>100775.00000000001</v>
      </c>
      <c r="U144" s="87">
        <f t="shared" si="4"/>
        <v>111716.66666666669</v>
      </c>
      <c r="V144" s="87">
        <f t="shared" si="4"/>
        <v>122658.33333333336</v>
      </c>
      <c r="W144" s="87">
        <f t="shared" si="4"/>
        <v>88600.00000000003</v>
      </c>
      <c r="X144" s="87">
        <f t="shared" si="4"/>
        <v>95041.6666666667</v>
      </c>
    </row>
    <row r="145" spans="1:24" s="85" customFormat="1" ht="13.5" customHeight="1">
      <c r="A145" s="82"/>
      <c r="B145" s="82"/>
      <c r="C145" s="83"/>
      <c r="D145" s="83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s="85" customFormat="1" ht="13.5" customHeight="1">
      <c r="A146" s="82"/>
      <c r="B146" s="82"/>
      <c r="C146" s="83" t="s">
        <v>68</v>
      </c>
      <c r="D146" s="83"/>
      <c r="E146" s="86">
        <f>+E256</f>
        <v>28892</v>
      </c>
      <c r="F146" s="86">
        <f>+F256</f>
        <v>28178.88</v>
      </c>
      <c r="G146" s="86">
        <f>+G256</f>
        <v>27619.72</v>
      </c>
      <c r="H146" s="86">
        <f>+H256</f>
        <v>9682.306666666665</v>
      </c>
      <c r="I146" s="86">
        <f aca="true" t="shared" si="5" ref="I146:X146">+I256</f>
        <v>10117.786666666667</v>
      </c>
      <c r="J146" s="86">
        <f t="shared" si="5"/>
        <v>9696.906666666666</v>
      </c>
      <c r="K146" s="86">
        <f t="shared" si="5"/>
        <v>9460.826666666666</v>
      </c>
      <c r="L146" s="86">
        <f t="shared" si="5"/>
        <v>9252.826666666666</v>
      </c>
      <c r="M146" s="86">
        <f t="shared" si="5"/>
        <v>9110.826666666666</v>
      </c>
      <c r="N146" s="86">
        <f t="shared" si="5"/>
        <v>9020.066666666666</v>
      </c>
      <c r="O146" s="87">
        <f t="shared" si="5"/>
        <v>8835.306666666665</v>
      </c>
      <c r="P146" s="87">
        <f t="shared" si="5"/>
        <v>8601.666666666666</v>
      </c>
      <c r="Q146" s="87">
        <f t="shared" si="5"/>
        <v>8393.306666666665</v>
      </c>
      <c r="R146" s="87">
        <f t="shared" si="5"/>
        <v>8916.306666666665</v>
      </c>
      <c r="S146" s="87">
        <f t="shared" si="5"/>
        <v>9254.146666666666</v>
      </c>
      <c r="T146" s="87">
        <f t="shared" si="5"/>
        <v>8832.906666666666</v>
      </c>
      <c r="U146" s="87">
        <f t="shared" si="5"/>
        <v>8597.826666666666</v>
      </c>
      <c r="V146" s="87">
        <f t="shared" si="5"/>
        <v>9053.466666666665</v>
      </c>
      <c r="W146" s="87">
        <f t="shared" si="5"/>
        <v>9341.426666666666</v>
      </c>
      <c r="X146" s="87">
        <f t="shared" si="5"/>
        <v>9013.826666666666</v>
      </c>
    </row>
    <row r="147" spans="1:24" s="85" customFormat="1" ht="13.5" customHeight="1">
      <c r="A147" s="82"/>
      <c r="B147" s="82"/>
      <c r="C147" s="83" t="s">
        <v>65</v>
      </c>
      <c r="D147" s="83"/>
      <c r="E147" s="83">
        <f aca="true" t="shared" si="6" ref="E147:X147">ROUND((+E144+((E146-E177)/2))*E263,0)</f>
        <v>433</v>
      </c>
      <c r="F147" s="83">
        <f t="shared" si="6"/>
        <v>1302</v>
      </c>
      <c r="G147" s="83">
        <f t="shared" si="6"/>
        <v>2174</v>
      </c>
      <c r="H147" s="83">
        <f t="shared" si="6"/>
        <v>2042</v>
      </c>
      <c r="I147" s="83">
        <f t="shared" si="6"/>
        <v>1559</v>
      </c>
      <c r="J147" s="83">
        <f t="shared" si="6"/>
        <v>1806</v>
      </c>
      <c r="K147" s="83">
        <f t="shared" si="6"/>
        <v>2131</v>
      </c>
      <c r="L147" s="83">
        <f t="shared" si="6"/>
        <v>2456</v>
      </c>
      <c r="M147" s="83">
        <f t="shared" si="6"/>
        <v>2715</v>
      </c>
      <c r="N147" s="83">
        <f t="shared" si="6"/>
        <v>2899</v>
      </c>
      <c r="O147" s="84">
        <f t="shared" si="6"/>
        <v>3150</v>
      </c>
      <c r="P147" s="84">
        <f t="shared" si="6"/>
        <v>3474</v>
      </c>
      <c r="Q147" s="84">
        <f t="shared" si="6"/>
        <v>3799</v>
      </c>
      <c r="R147" s="84">
        <f t="shared" si="6"/>
        <v>3393</v>
      </c>
      <c r="S147" s="84">
        <f t="shared" si="6"/>
        <v>2909</v>
      </c>
      <c r="T147" s="84">
        <f t="shared" si="6"/>
        <v>3156</v>
      </c>
      <c r="U147" s="84">
        <f t="shared" si="6"/>
        <v>3480</v>
      </c>
      <c r="V147" s="84">
        <f t="shared" si="6"/>
        <v>3141</v>
      </c>
      <c r="W147" s="84">
        <f t="shared" si="6"/>
        <v>2731</v>
      </c>
      <c r="X147" s="84">
        <f t="shared" si="6"/>
        <v>2911</v>
      </c>
    </row>
    <row r="148" spans="1:24" s="85" customFormat="1" ht="13.5" customHeight="1">
      <c r="A148" s="82"/>
      <c r="B148" s="82"/>
      <c r="C148" s="126" t="s">
        <v>87</v>
      </c>
      <c r="D148" s="83"/>
      <c r="E148" s="83">
        <f aca="true" t="shared" si="7" ref="E148:X148">-D147*$D$85</f>
        <v>0</v>
      </c>
      <c r="F148" s="83">
        <f t="shared" si="7"/>
        <v>-155.88</v>
      </c>
      <c r="G148" s="83">
        <f t="shared" si="7"/>
        <v>-468.71999999999997</v>
      </c>
      <c r="H148" s="83">
        <f t="shared" si="7"/>
        <v>-782.64</v>
      </c>
      <c r="I148" s="83">
        <f t="shared" si="7"/>
        <v>-735.12</v>
      </c>
      <c r="J148" s="83">
        <f t="shared" si="7"/>
        <v>-561.24</v>
      </c>
      <c r="K148" s="83">
        <f t="shared" si="7"/>
        <v>-650.16</v>
      </c>
      <c r="L148" s="83">
        <f t="shared" si="7"/>
        <v>-767.16</v>
      </c>
      <c r="M148" s="83">
        <f t="shared" si="7"/>
        <v>-884.16</v>
      </c>
      <c r="N148" s="83">
        <f t="shared" si="7"/>
        <v>-977.4</v>
      </c>
      <c r="O148" s="84">
        <f t="shared" si="7"/>
        <v>-1043.6399999999999</v>
      </c>
      <c r="P148" s="84">
        <f t="shared" si="7"/>
        <v>-1134</v>
      </c>
      <c r="Q148" s="84">
        <f t="shared" si="7"/>
        <v>-1250.6399999999999</v>
      </c>
      <c r="R148" s="84">
        <f t="shared" si="7"/>
        <v>-1367.6399999999999</v>
      </c>
      <c r="S148" s="84">
        <f t="shared" si="7"/>
        <v>-1221.48</v>
      </c>
      <c r="T148" s="84">
        <f t="shared" si="7"/>
        <v>-1047.24</v>
      </c>
      <c r="U148" s="84">
        <f t="shared" si="7"/>
        <v>-1136.1599999999999</v>
      </c>
      <c r="V148" s="84">
        <f t="shared" si="7"/>
        <v>-1252.8</v>
      </c>
      <c r="W148" s="84">
        <f t="shared" si="7"/>
        <v>-1130.76</v>
      </c>
      <c r="X148" s="84">
        <f t="shared" si="7"/>
        <v>-983.16</v>
      </c>
    </row>
    <row r="149" spans="1:24" s="85" customFormat="1" ht="13.5" customHeight="1">
      <c r="A149" s="82"/>
      <c r="B149" s="82"/>
      <c r="C149" s="83" t="s">
        <v>69</v>
      </c>
      <c r="D149" s="83"/>
      <c r="E149" s="88">
        <f>SUM(E146:E148)</f>
        <v>29325</v>
      </c>
      <c r="F149" s="88">
        <f aca="true" t="shared" si="8" ref="F149:X149">SUM(F146:F148)</f>
        <v>29325</v>
      </c>
      <c r="G149" s="88">
        <f t="shared" si="8"/>
        <v>29325</v>
      </c>
      <c r="H149" s="88">
        <f t="shared" si="8"/>
        <v>10941.666666666666</v>
      </c>
      <c r="I149" s="88">
        <f t="shared" si="8"/>
        <v>10941.666666666666</v>
      </c>
      <c r="J149" s="88">
        <f t="shared" si="8"/>
        <v>10941.666666666666</v>
      </c>
      <c r="K149" s="88">
        <f t="shared" si="8"/>
        <v>10941.666666666666</v>
      </c>
      <c r="L149" s="88">
        <f t="shared" si="8"/>
        <v>10941.666666666666</v>
      </c>
      <c r="M149" s="88">
        <f t="shared" si="8"/>
        <v>10941.666666666666</v>
      </c>
      <c r="N149" s="88">
        <f t="shared" si="8"/>
        <v>10941.666666666666</v>
      </c>
      <c r="O149" s="129">
        <f t="shared" si="8"/>
        <v>10941.666666666666</v>
      </c>
      <c r="P149" s="129">
        <f t="shared" si="8"/>
        <v>10941.666666666666</v>
      </c>
      <c r="Q149" s="129">
        <f t="shared" si="8"/>
        <v>10941.666666666666</v>
      </c>
      <c r="R149" s="129">
        <f t="shared" si="8"/>
        <v>10941.666666666666</v>
      </c>
      <c r="S149" s="129">
        <f t="shared" si="8"/>
        <v>10941.666666666666</v>
      </c>
      <c r="T149" s="129">
        <f t="shared" si="8"/>
        <v>10941.666666666666</v>
      </c>
      <c r="U149" s="129">
        <f t="shared" si="8"/>
        <v>10941.666666666666</v>
      </c>
      <c r="V149" s="129">
        <f t="shared" si="8"/>
        <v>10941.666666666666</v>
      </c>
      <c r="W149" s="129">
        <f t="shared" si="8"/>
        <v>10941.666666666666</v>
      </c>
      <c r="X149" s="129">
        <f t="shared" si="8"/>
        <v>10941.666666666666</v>
      </c>
    </row>
    <row r="150" spans="1:24" s="85" customFormat="1" ht="13.5" customHeight="1">
      <c r="A150" s="82"/>
      <c r="B150" s="82"/>
      <c r="C150" s="82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4"/>
      <c r="P150" s="84"/>
      <c r="Q150" s="84"/>
      <c r="R150" s="84"/>
      <c r="S150" s="84"/>
      <c r="T150" s="84"/>
      <c r="U150" s="84"/>
      <c r="V150" s="84"/>
      <c r="W150" s="84"/>
      <c r="X150" s="84"/>
    </row>
    <row r="151" spans="1:30" s="91" customFormat="1" ht="12">
      <c r="A151" s="89"/>
      <c r="B151" s="90">
        <v>1</v>
      </c>
      <c r="C151" s="90" t="str">
        <f aca="true" t="shared" si="9" ref="C151:C175">+C89</f>
        <v>Painting - External</v>
      </c>
      <c r="D151" s="90">
        <f>IF(F89=0,$G89,0)</f>
        <v>0</v>
      </c>
      <c r="E151" s="90">
        <f aca="true" t="shared" si="10" ref="E151:X151">IF(E271=0,$G89,0)</f>
        <v>0</v>
      </c>
      <c r="F151" s="90">
        <f t="shared" si="10"/>
        <v>0</v>
      </c>
      <c r="G151" s="90">
        <f t="shared" si="10"/>
        <v>0</v>
      </c>
      <c r="H151" s="90">
        <f t="shared" si="10"/>
        <v>45000</v>
      </c>
      <c r="I151" s="90">
        <f t="shared" si="10"/>
        <v>0</v>
      </c>
      <c r="J151" s="90">
        <f t="shared" si="10"/>
        <v>0</v>
      </c>
      <c r="K151" s="90">
        <f t="shared" si="10"/>
        <v>0</v>
      </c>
      <c r="L151" s="90">
        <f t="shared" si="10"/>
        <v>0</v>
      </c>
      <c r="M151" s="90">
        <f t="shared" si="10"/>
        <v>0</v>
      </c>
      <c r="N151" s="90">
        <f t="shared" si="10"/>
        <v>0</v>
      </c>
      <c r="O151" s="135">
        <f t="shared" si="10"/>
        <v>0</v>
      </c>
      <c r="P151" s="135">
        <f t="shared" si="10"/>
        <v>0</v>
      </c>
      <c r="Q151" s="135">
        <f t="shared" si="10"/>
        <v>0</v>
      </c>
      <c r="R151" s="135">
        <f t="shared" si="10"/>
        <v>45000</v>
      </c>
      <c r="S151" s="135">
        <f t="shared" si="10"/>
        <v>0</v>
      </c>
      <c r="T151" s="135">
        <f t="shared" si="10"/>
        <v>0</v>
      </c>
      <c r="U151" s="135">
        <f t="shared" si="10"/>
        <v>0</v>
      </c>
      <c r="V151" s="135">
        <f t="shared" si="10"/>
        <v>0</v>
      </c>
      <c r="W151" s="135">
        <f t="shared" si="10"/>
        <v>0</v>
      </c>
      <c r="X151" s="135">
        <f t="shared" si="10"/>
        <v>0</v>
      </c>
      <c r="AD151" s="92"/>
    </row>
    <row r="152" spans="1:30" s="91" customFormat="1" ht="12">
      <c r="A152" s="89"/>
      <c r="B152" s="93">
        <v>2</v>
      </c>
      <c r="C152" s="93" t="str">
        <f t="shared" si="9"/>
        <v>Swimming Pool Pump</v>
      </c>
      <c r="D152" s="90">
        <f aca="true" t="shared" si="11" ref="D152:D175">IF(F90=0,$G90,0)</f>
        <v>5000</v>
      </c>
      <c r="E152" s="90">
        <f aca="true" t="shared" si="12" ref="E152:X152">IF(E272=0,$G90,0)</f>
        <v>0</v>
      </c>
      <c r="F152" s="90">
        <f t="shared" si="12"/>
        <v>0</v>
      </c>
      <c r="G152" s="90">
        <f t="shared" si="12"/>
        <v>0</v>
      </c>
      <c r="H152" s="90">
        <f t="shared" si="12"/>
        <v>0</v>
      </c>
      <c r="I152" s="90">
        <f t="shared" si="12"/>
        <v>5000</v>
      </c>
      <c r="J152" s="90">
        <f t="shared" si="12"/>
        <v>0</v>
      </c>
      <c r="K152" s="90">
        <f t="shared" si="12"/>
        <v>0</v>
      </c>
      <c r="L152" s="90">
        <f t="shared" si="12"/>
        <v>0</v>
      </c>
      <c r="M152" s="90">
        <f t="shared" si="12"/>
        <v>0</v>
      </c>
      <c r="N152" s="90">
        <f t="shared" si="12"/>
        <v>5000</v>
      </c>
      <c r="O152" s="135">
        <f t="shared" si="12"/>
        <v>0</v>
      </c>
      <c r="P152" s="135">
        <f t="shared" si="12"/>
        <v>0</v>
      </c>
      <c r="Q152" s="135">
        <f t="shared" si="12"/>
        <v>0</v>
      </c>
      <c r="R152" s="135">
        <f t="shared" si="12"/>
        <v>0</v>
      </c>
      <c r="S152" s="135">
        <f t="shared" si="12"/>
        <v>5000</v>
      </c>
      <c r="T152" s="135">
        <f t="shared" si="12"/>
        <v>0</v>
      </c>
      <c r="U152" s="135">
        <f t="shared" si="12"/>
        <v>0</v>
      </c>
      <c r="V152" s="135">
        <f t="shared" si="12"/>
        <v>0</v>
      </c>
      <c r="W152" s="135">
        <f t="shared" si="12"/>
        <v>0</v>
      </c>
      <c r="X152" s="135">
        <f t="shared" si="12"/>
        <v>5000</v>
      </c>
      <c r="AD152" s="92"/>
    </row>
    <row r="153" spans="1:30" s="91" customFormat="1" ht="12">
      <c r="A153" s="89"/>
      <c r="B153" s="93">
        <v>3</v>
      </c>
      <c r="C153" s="93" t="str">
        <f t="shared" si="9"/>
        <v>Swimming Pool Structure</v>
      </c>
      <c r="D153" s="90">
        <f t="shared" si="11"/>
        <v>0</v>
      </c>
      <c r="E153" s="90">
        <f aca="true" t="shared" si="13" ref="E153:X153">IF(E273=0,$G91,0)</f>
        <v>0</v>
      </c>
      <c r="F153" s="90">
        <f t="shared" si="13"/>
        <v>0</v>
      </c>
      <c r="G153" s="90">
        <f t="shared" si="13"/>
        <v>0</v>
      </c>
      <c r="H153" s="90">
        <f t="shared" si="13"/>
        <v>0</v>
      </c>
      <c r="I153" s="90">
        <f t="shared" si="13"/>
        <v>0</v>
      </c>
      <c r="J153" s="90">
        <f t="shared" si="13"/>
        <v>0</v>
      </c>
      <c r="K153" s="90">
        <f t="shared" si="13"/>
        <v>0</v>
      </c>
      <c r="L153" s="90">
        <f t="shared" si="13"/>
        <v>0</v>
      </c>
      <c r="M153" s="90">
        <f t="shared" si="13"/>
        <v>0</v>
      </c>
      <c r="N153" s="90">
        <f t="shared" si="13"/>
        <v>0</v>
      </c>
      <c r="O153" s="135">
        <f t="shared" si="13"/>
        <v>0</v>
      </c>
      <c r="P153" s="135">
        <f t="shared" si="13"/>
        <v>0</v>
      </c>
      <c r="Q153" s="135">
        <f t="shared" si="13"/>
        <v>0</v>
      </c>
      <c r="R153" s="135">
        <f t="shared" si="13"/>
        <v>0</v>
      </c>
      <c r="S153" s="135">
        <f t="shared" si="13"/>
        <v>0</v>
      </c>
      <c r="T153" s="135">
        <f t="shared" si="13"/>
        <v>0</v>
      </c>
      <c r="U153" s="135">
        <f t="shared" si="13"/>
        <v>0</v>
      </c>
      <c r="V153" s="135">
        <f t="shared" si="13"/>
        <v>45000</v>
      </c>
      <c r="W153" s="135">
        <f t="shared" si="13"/>
        <v>0</v>
      </c>
      <c r="X153" s="135">
        <f t="shared" si="13"/>
        <v>0</v>
      </c>
      <c r="AD153" s="92"/>
    </row>
    <row r="154" spans="1:30" s="91" customFormat="1" ht="12">
      <c r="A154" s="89"/>
      <c r="B154" s="93">
        <v>4</v>
      </c>
      <c r="C154" s="93" t="str">
        <f t="shared" si="9"/>
        <v>Landscaping</v>
      </c>
      <c r="D154" s="90">
        <f t="shared" si="11"/>
        <v>0</v>
      </c>
      <c r="E154" s="90">
        <f aca="true" t="shared" si="14" ref="E154:X154">IF(E274=0,$G92,0)</f>
        <v>0</v>
      </c>
      <c r="F154" s="90">
        <f t="shared" si="14"/>
        <v>0</v>
      </c>
      <c r="G154" s="90">
        <f t="shared" si="14"/>
        <v>0</v>
      </c>
      <c r="H154" s="90">
        <f t="shared" si="14"/>
        <v>4500</v>
      </c>
      <c r="I154" s="90">
        <f t="shared" si="14"/>
        <v>0</v>
      </c>
      <c r="J154" s="90">
        <f t="shared" si="14"/>
        <v>0</v>
      </c>
      <c r="K154" s="90">
        <f t="shared" si="14"/>
        <v>0</v>
      </c>
      <c r="L154" s="90">
        <f t="shared" si="14"/>
        <v>0</v>
      </c>
      <c r="M154" s="90">
        <f t="shared" si="14"/>
        <v>4500</v>
      </c>
      <c r="N154" s="90">
        <f t="shared" si="14"/>
        <v>0</v>
      </c>
      <c r="O154" s="135">
        <f t="shared" si="14"/>
        <v>0</v>
      </c>
      <c r="P154" s="135">
        <f t="shared" si="14"/>
        <v>0</v>
      </c>
      <c r="Q154" s="135">
        <f t="shared" si="14"/>
        <v>0</v>
      </c>
      <c r="R154" s="135">
        <f t="shared" si="14"/>
        <v>4500</v>
      </c>
      <c r="S154" s="135">
        <f t="shared" si="14"/>
        <v>0</v>
      </c>
      <c r="T154" s="135">
        <f t="shared" si="14"/>
        <v>0</v>
      </c>
      <c r="U154" s="135">
        <f t="shared" si="14"/>
        <v>0</v>
      </c>
      <c r="V154" s="135">
        <f t="shared" si="14"/>
        <v>0</v>
      </c>
      <c r="W154" s="135">
        <f t="shared" si="14"/>
        <v>4500</v>
      </c>
      <c r="X154" s="135">
        <f t="shared" si="14"/>
        <v>0</v>
      </c>
      <c r="AD154" s="92"/>
    </row>
    <row r="155" spans="1:30" s="91" customFormat="1" ht="12">
      <c r="A155" s="89"/>
      <c r="B155" s="93">
        <v>5</v>
      </c>
      <c r="C155" s="93" t="str">
        <f t="shared" si="9"/>
        <v>Window Frames</v>
      </c>
      <c r="D155" s="90">
        <f t="shared" si="11"/>
        <v>0</v>
      </c>
      <c r="E155" s="90">
        <f aca="true" t="shared" si="15" ref="E155:X155">IF(E275=0,$G93,0)</f>
        <v>0</v>
      </c>
      <c r="F155" s="90">
        <f t="shared" si="15"/>
        <v>0</v>
      </c>
      <c r="G155" s="90">
        <f t="shared" si="15"/>
        <v>0</v>
      </c>
      <c r="H155" s="90">
        <f t="shared" si="15"/>
        <v>0</v>
      </c>
      <c r="I155" s="90">
        <f t="shared" si="15"/>
        <v>0</v>
      </c>
      <c r="J155" s="90">
        <f t="shared" si="15"/>
        <v>0</v>
      </c>
      <c r="K155" s="90">
        <f t="shared" si="15"/>
        <v>0</v>
      </c>
      <c r="L155" s="90">
        <f t="shared" si="15"/>
        <v>0</v>
      </c>
      <c r="M155" s="90">
        <f t="shared" si="15"/>
        <v>0</v>
      </c>
      <c r="N155" s="90">
        <f t="shared" si="15"/>
        <v>0</v>
      </c>
      <c r="O155" s="135">
        <f t="shared" si="15"/>
        <v>0</v>
      </c>
      <c r="P155" s="135">
        <f t="shared" si="15"/>
        <v>0</v>
      </c>
      <c r="Q155" s="135">
        <f t="shared" si="15"/>
        <v>0</v>
      </c>
      <c r="R155" s="135">
        <f t="shared" si="15"/>
        <v>0</v>
      </c>
      <c r="S155" s="135">
        <f t="shared" si="15"/>
        <v>0</v>
      </c>
      <c r="T155" s="135">
        <f t="shared" si="15"/>
        <v>0</v>
      </c>
      <c r="U155" s="135">
        <f t="shared" si="15"/>
        <v>0</v>
      </c>
      <c r="V155" s="135">
        <f t="shared" si="15"/>
        <v>0</v>
      </c>
      <c r="W155" s="135">
        <f t="shared" si="15"/>
        <v>0</v>
      </c>
      <c r="X155" s="135">
        <f t="shared" si="15"/>
        <v>0</v>
      </c>
      <c r="AD155" s="92"/>
    </row>
    <row r="156" spans="1:30" s="91" customFormat="1" ht="12">
      <c r="A156" s="89"/>
      <c r="B156" s="93">
        <v>6</v>
      </c>
      <c r="C156" s="93">
        <f t="shared" si="9"/>
        <v>0</v>
      </c>
      <c r="D156" s="90">
        <f t="shared" si="11"/>
        <v>0</v>
      </c>
      <c r="E156" s="90">
        <f aca="true" t="shared" si="16" ref="E156:X156">IF(E276=0,$G94,0)</f>
        <v>0</v>
      </c>
      <c r="F156" s="90">
        <f t="shared" si="16"/>
        <v>0</v>
      </c>
      <c r="G156" s="90">
        <f t="shared" si="16"/>
        <v>0</v>
      </c>
      <c r="H156" s="90">
        <f t="shared" si="16"/>
        <v>0</v>
      </c>
      <c r="I156" s="90">
        <f t="shared" si="16"/>
        <v>0</v>
      </c>
      <c r="J156" s="90">
        <f t="shared" si="16"/>
        <v>0</v>
      </c>
      <c r="K156" s="90">
        <f t="shared" si="16"/>
        <v>0</v>
      </c>
      <c r="L156" s="90">
        <f t="shared" si="16"/>
        <v>0</v>
      </c>
      <c r="M156" s="90">
        <f t="shared" si="16"/>
        <v>0</v>
      </c>
      <c r="N156" s="90">
        <f t="shared" si="16"/>
        <v>0</v>
      </c>
      <c r="O156" s="135">
        <f t="shared" si="16"/>
        <v>0</v>
      </c>
      <c r="P156" s="135">
        <f t="shared" si="16"/>
        <v>0</v>
      </c>
      <c r="Q156" s="135">
        <f t="shared" si="16"/>
        <v>0</v>
      </c>
      <c r="R156" s="135">
        <f t="shared" si="16"/>
        <v>0</v>
      </c>
      <c r="S156" s="135">
        <f t="shared" si="16"/>
        <v>0</v>
      </c>
      <c r="T156" s="135">
        <f t="shared" si="16"/>
        <v>0</v>
      </c>
      <c r="U156" s="135">
        <f t="shared" si="16"/>
        <v>0</v>
      </c>
      <c r="V156" s="135">
        <f t="shared" si="16"/>
        <v>0</v>
      </c>
      <c r="W156" s="135">
        <f t="shared" si="16"/>
        <v>0</v>
      </c>
      <c r="X156" s="135">
        <f t="shared" si="16"/>
        <v>0</v>
      </c>
      <c r="AD156" s="92"/>
    </row>
    <row r="157" spans="1:30" s="91" customFormat="1" ht="12">
      <c r="A157" s="89"/>
      <c r="B157" s="93">
        <v>7</v>
      </c>
      <c r="C157" s="93">
        <f t="shared" si="9"/>
        <v>0</v>
      </c>
      <c r="D157" s="90">
        <f t="shared" si="11"/>
        <v>0</v>
      </c>
      <c r="E157" s="90">
        <f aca="true" t="shared" si="17" ref="E157:X157">IF(E277=0,$G95,0)</f>
        <v>0</v>
      </c>
      <c r="F157" s="90">
        <f t="shared" si="17"/>
        <v>0</v>
      </c>
      <c r="G157" s="90">
        <f t="shared" si="17"/>
        <v>0</v>
      </c>
      <c r="H157" s="90">
        <f t="shared" si="17"/>
        <v>0</v>
      </c>
      <c r="I157" s="90">
        <f t="shared" si="17"/>
        <v>0</v>
      </c>
      <c r="J157" s="90">
        <f t="shared" si="17"/>
        <v>0</v>
      </c>
      <c r="K157" s="90">
        <f t="shared" si="17"/>
        <v>0</v>
      </c>
      <c r="L157" s="90">
        <f t="shared" si="17"/>
        <v>0</v>
      </c>
      <c r="M157" s="90">
        <f t="shared" si="17"/>
        <v>0</v>
      </c>
      <c r="N157" s="90">
        <f t="shared" si="17"/>
        <v>0</v>
      </c>
      <c r="O157" s="135">
        <f t="shared" si="17"/>
        <v>0</v>
      </c>
      <c r="P157" s="135">
        <f t="shared" si="17"/>
        <v>0</v>
      </c>
      <c r="Q157" s="135">
        <f t="shared" si="17"/>
        <v>0</v>
      </c>
      <c r="R157" s="135">
        <f t="shared" si="17"/>
        <v>0</v>
      </c>
      <c r="S157" s="135">
        <f t="shared" si="17"/>
        <v>0</v>
      </c>
      <c r="T157" s="135">
        <f t="shared" si="17"/>
        <v>0</v>
      </c>
      <c r="U157" s="135">
        <f t="shared" si="17"/>
        <v>0</v>
      </c>
      <c r="V157" s="135">
        <f t="shared" si="17"/>
        <v>0</v>
      </c>
      <c r="W157" s="135">
        <f t="shared" si="17"/>
        <v>0</v>
      </c>
      <c r="X157" s="135">
        <f t="shared" si="17"/>
        <v>0</v>
      </c>
      <c r="AD157" s="92"/>
    </row>
    <row r="158" spans="1:30" s="91" customFormat="1" ht="12">
      <c r="A158" s="89"/>
      <c r="B158" s="93">
        <v>8</v>
      </c>
      <c r="C158" s="93">
        <f t="shared" si="9"/>
        <v>0</v>
      </c>
      <c r="D158" s="90">
        <f t="shared" si="11"/>
        <v>0</v>
      </c>
      <c r="E158" s="90">
        <f aca="true" t="shared" si="18" ref="E158:X158">IF(E278=0,$G96,0)</f>
        <v>0</v>
      </c>
      <c r="F158" s="90">
        <f t="shared" si="18"/>
        <v>0</v>
      </c>
      <c r="G158" s="90">
        <f t="shared" si="18"/>
        <v>0</v>
      </c>
      <c r="H158" s="90">
        <f t="shared" si="18"/>
        <v>0</v>
      </c>
      <c r="I158" s="90">
        <f t="shared" si="18"/>
        <v>0</v>
      </c>
      <c r="J158" s="90">
        <f t="shared" si="18"/>
        <v>0</v>
      </c>
      <c r="K158" s="90">
        <f t="shared" si="18"/>
        <v>0</v>
      </c>
      <c r="L158" s="90">
        <f t="shared" si="18"/>
        <v>0</v>
      </c>
      <c r="M158" s="90">
        <f t="shared" si="18"/>
        <v>0</v>
      </c>
      <c r="N158" s="90">
        <f t="shared" si="18"/>
        <v>0</v>
      </c>
      <c r="O158" s="135">
        <f t="shared" si="18"/>
        <v>0</v>
      </c>
      <c r="P158" s="135">
        <f t="shared" si="18"/>
        <v>0</v>
      </c>
      <c r="Q158" s="135">
        <f t="shared" si="18"/>
        <v>0</v>
      </c>
      <c r="R158" s="135">
        <f t="shared" si="18"/>
        <v>0</v>
      </c>
      <c r="S158" s="135">
        <f t="shared" si="18"/>
        <v>0</v>
      </c>
      <c r="T158" s="135">
        <f t="shared" si="18"/>
        <v>0</v>
      </c>
      <c r="U158" s="135">
        <f t="shared" si="18"/>
        <v>0</v>
      </c>
      <c r="V158" s="135">
        <f t="shared" si="18"/>
        <v>0</v>
      </c>
      <c r="W158" s="135">
        <f t="shared" si="18"/>
        <v>0</v>
      </c>
      <c r="X158" s="135">
        <f t="shared" si="18"/>
        <v>0</v>
      </c>
      <c r="AD158" s="92"/>
    </row>
    <row r="159" spans="1:30" s="91" customFormat="1" ht="12">
      <c r="A159" s="89"/>
      <c r="B159" s="93">
        <v>9</v>
      </c>
      <c r="C159" s="93">
        <f t="shared" si="9"/>
        <v>0</v>
      </c>
      <c r="D159" s="90">
        <f t="shared" si="11"/>
        <v>0</v>
      </c>
      <c r="E159" s="90">
        <f aca="true" t="shared" si="19" ref="E159:X159">IF(E279=0,$G97,0)</f>
        <v>0</v>
      </c>
      <c r="F159" s="90">
        <f t="shared" si="19"/>
        <v>0</v>
      </c>
      <c r="G159" s="90">
        <f t="shared" si="19"/>
        <v>0</v>
      </c>
      <c r="H159" s="90">
        <f t="shared" si="19"/>
        <v>0</v>
      </c>
      <c r="I159" s="90">
        <f t="shared" si="19"/>
        <v>0</v>
      </c>
      <c r="J159" s="90">
        <f t="shared" si="19"/>
        <v>0</v>
      </c>
      <c r="K159" s="90">
        <f t="shared" si="19"/>
        <v>0</v>
      </c>
      <c r="L159" s="90">
        <f t="shared" si="19"/>
        <v>0</v>
      </c>
      <c r="M159" s="90">
        <f t="shared" si="19"/>
        <v>0</v>
      </c>
      <c r="N159" s="90">
        <f t="shared" si="19"/>
        <v>0</v>
      </c>
      <c r="O159" s="135">
        <f t="shared" si="19"/>
        <v>0</v>
      </c>
      <c r="P159" s="135">
        <f t="shared" si="19"/>
        <v>0</v>
      </c>
      <c r="Q159" s="135">
        <f t="shared" si="19"/>
        <v>0</v>
      </c>
      <c r="R159" s="135">
        <f t="shared" si="19"/>
        <v>0</v>
      </c>
      <c r="S159" s="135">
        <f t="shared" si="19"/>
        <v>0</v>
      </c>
      <c r="T159" s="135">
        <f t="shared" si="19"/>
        <v>0</v>
      </c>
      <c r="U159" s="135">
        <f t="shared" si="19"/>
        <v>0</v>
      </c>
      <c r="V159" s="135">
        <f t="shared" si="19"/>
        <v>0</v>
      </c>
      <c r="W159" s="135">
        <f t="shared" si="19"/>
        <v>0</v>
      </c>
      <c r="X159" s="135">
        <f t="shared" si="19"/>
        <v>0</v>
      </c>
      <c r="AD159" s="92"/>
    </row>
    <row r="160" spans="1:30" s="91" customFormat="1" ht="12">
      <c r="A160" s="89"/>
      <c r="B160" s="93">
        <v>10</v>
      </c>
      <c r="C160" s="93">
        <f t="shared" si="9"/>
        <v>0</v>
      </c>
      <c r="D160" s="90">
        <f t="shared" si="11"/>
        <v>0</v>
      </c>
      <c r="E160" s="90">
        <f aca="true" t="shared" si="20" ref="E160:X160">IF(E280=0,$G98,0)</f>
        <v>0</v>
      </c>
      <c r="F160" s="90">
        <f t="shared" si="20"/>
        <v>0</v>
      </c>
      <c r="G160" s="90">
        <f t="shared" si="20"/>
        <v>0</v>
      </c>
      <c r="H160" s="90">
        <f t="shared" si="20"/>
        <v>0</v>
      </c>
      <c r="I160" s="90">
        <f t="shared" si="20"/>
        <v>0</v>
      </c>
      <c r="J160" s="90">
        <f t="shared" si="20"/>
        <v>0</v>
      </c>
      <c r="K160" s="90">
        <f t="shared" si="20"/>
        <v>0</v>
      </c>
      <c r="L160" s="90">
        <f t="shared" si="20"/>
        <v>0</v>
      </c>
      <c r="M160" s="90">
        <f t="shared" si="20"/>
        <v>0</v>
      </c>
      <c r="N160" s="90">
        <f t="shared" si="20"/>
        <v>0</v>
      </c>
      <c r="O160" s="135">
        <f t="shared" si="20"/>
        <v>0</v>
      </c>
      <c r="P160" s="135">
        <f t="shared" si="20"/>
        <v>0</v>
      </c>
      <c r="Q160" s="135">
        <f t="shared" si="20"/>
        <v>0</v>
      </c>
      <c r="R160" s="135">
        <f t="shared" si="20"/>
        <v>0</v>
      </c>
      <c r="S160" s="135">
        <f t="shared" si="20"/>
        <v>0</v>
      </c>
      <c r="T160" s="135">
        <f t="shared" si="20"/>
        <v>0</v>
      </c>
      <c r="U160" s="135">
        <f t="shared" si="20"/>
        <v>0</v>
      </c>
      <c r="V160" s="135">
        <f t="shared" si="20"/>
        <v>0</v>
      </c>
      <c r="W160" s="135">
        <f t="shared" si="20"/>
        <v>0</v>
      </c>
      <c r="X160" s="135">
        <f t="shared" si="20"/>
        <v>0</v>
      </c>
      <c r="AD160" s="92"/>
    </row>
    <row r="161" spans="1:30" s="91" customFormat="1" ht="12">
      <c r="A161" s="89"/>
      <c r="B161" s="93">
        <v>11</v>
      </c>
      <c r="C161" s="93">
        <f t="shared" si="9"/>
        <v>0</v>
      </c>
      <c r="D161" s="90">
        <f t="shared" si="11"/>
        <v>0</v>
      </c>
      <c r="E161" s="90">
        <f aca="true" t="shared" si="21" ref="E161:X161">IF(E281=0,$G99,0)</f>
        <v>0</v>
      </c>
      <c r="F161" s="90">
        <f t="shared" si="21"/>
        <v>0</v>
      </c>
      <c r="G161" s="90">
        <f t="shared" si="21"/>
        <v>0</v>
      </c>
      <c r="H161" s="90">
        <f t="shared" si="21"/>
        <v>0</v>
      </c>
      <c r="I161" s="90">
        <f t="shared" si="21"/>
        <v>0</v>
      </c>
      <c r="J161" s="90">
        <f t="shared" si="21"/>
        <v>0</v>
      </c>
      <c r="K161" s="90">
        <f t="shared" si="21"/>
        <v>0</v>
      </c>
      <c r="L161" s="90">
        <f t="shared" si="21"/>
        <v>0</v>
      </c>
      <c r="M161" s="90">
        <f t="shared" si="21"/>
        <v>0</v>
      </c>
      <c r="N161" s="90">
        <f t="shared" si="21"/>
        <v>0</v>
      </c>
      <c r="O161" s="135">
        <f t="shared" si="21"/>
        <v>0</v>
      </c>
      <c r="P161" s="135">
        <f t="shared" si="21"/>
        <v>0</v>
      </c>
      <c r="Q161" s="135">
        <f t="shared" si="21"/>
        <v>0</v>
      </c>
      <c r="R161" s="135">
        <f t="shared" si="21"/>
        <v>0</v>
      </c>
      <c r="S161" s="135">
        <f t="shared" si="21"/>
        <v>0</v>
      </c>
      <c r="T161" s="135">
        <f t="shared" si="21"/>
        <v>0</v>
      </c>
      <c r="U161" s="135">
        <f t="shared" si="21"/>
        <v>0</v>
      </c>
      <c r="V161" s="135">
        <f t="shared" si="21"/>
        <v>0</v>
      </c>
      <c r="W161" s="135">
        <f t="shared" si="21"/>
        <v>0</v>
      </c>
      <c r="X161" s="135">
        <f t="shared" si="21"/>
        <v>0</v>
      </c>
      <c r="AD161" s="92"/>
    </row>
    <row r="162" spans="1:30" s="91" customFormat="1" ht="12">
      <c r="A162" s="89"/>
      <c r="B162" s="93">
        <v>12</v>
      </c>
      <c r="C162" s="93">
        <f t="shared" si="9"/>
        <v>0</v>
      </c>
      <c r="D162" s="90">
        <f t="shared" si="11"/>
        <v>0</v>
      </c>
      <c r="E162" s="90">
        <f aca="true" t="shared" si="22" ref="E162:X162">IF(E282=0,$G100,0)</f>
        <v>0</v>
      </c>
      <c r="F162" s="90">
        <f t="shared" si="22"/>
        <v>0</v>
      </c>
      <c r="G162" s="90">
        <f t="shared" si="22"/>
        <v>0</v>
      </c>
      <c r="H162" s="90">
        <f t="shared" si="22"/>
        <v>0</v>
      </c>
      <c r="I162" s="90">
        <f t="shared" si="22"/>
        <v>0</v>
      </c>
      <c r="J162" s="90">
        <f t="shared" si="22"/>
        <v>0</v>
      </c>
      <c r="K162" s="90">
        <f t="shared" si="22"/>
        <v>0</v>
      </c>
      <c r="L162" s="90">
        <f t="shared" si="22"/>
        <v>0</v>
      </c>
      <c r="M162" s="90">
        <f t="shared" si="22"/>
        <v>0</v>
      </c>
      <c r="N162" s="90">
        <f t="shared" si="22"/>
        <v>0</v>
      </c>
      <c r="O162" s="135">
        <f t="shared" si="22"/>
        <v>0</v>
      </c>
      <c r="P162" s="135">
        <f t="shared" si="22"/>
        <v>0</v>
      </c>
      <c r="Q162" s="135">
        <f t="shared" si="22"/>
        <v>0</v>
      </c>
      <c r="R162" s="135">
        <f t="shared" si="22"/>
        <v>0</v>
      </c>
      <c r="S162" s="135">
        <f t="shared" si="22"/>
        <v>0</v>
      </c>
      <c r="T162" s="135">
        <f t="shared" si="22"/>
        <v>0</v>
      </c>
      <c r="U162" s="135">
        <f t="shared" si="22"/>
        <v>0</v>
      </c>
      <c r="V162" s="135">
        <f t="shared" si="22"/>
        <v>0</v>
      </c>
      <c r="W162" s="135">
        <f t="shared" si="22"/>
        <v>0</v>
      </c>
      <c r="X162" s="135">
        <f t="shared" si="22"/>
        <v>0</v>
      </c>
      <c r="AD162" s="92"/>
    </row>
    <row r="163" spans="1:30" s="91" customFormat="1" ht="12">
      <c r="A163" s="89"/>
      <c r="B163" s="93">
        <v>13</v>
      </c>
      <c r="C163" s="93">
        <f t="shared" si="9"/>
        <v>0</v>
      </c>
      <c r="D163" s="90">
        <f t="shared" si="11"/>
        <v>0</v>
      </c>
      <c r="E163" s="90">
        <f aca="true" t="shared" si="23" ref="E163:X163">IF(E283=0,$G101,0)</f>
        <v>0</v>
      </c>
      <c r="F163" s="90">
        <f t="shared" si="23"/>
        <v>0</v>
      </c>
      <c r="G163" s="90">
        <f t="shared" si="23"/>
        <v>0</v>
      </c>
      <c r="H163" s="90">
        <f t="shared" si="23"/>
        <v>0</v>
      </c>
      <c r="I163" s="90">
        <f t="shared" si="23"/>
        <v>0</v>
      </c>
      <c r="J163" s="90">
        <f t="shared" si="23"/>
        <v>0</v>
      </c>
      <c r="K163" s="90">
        <f t="shared" si="23"/>
        <v>0</v>
      </c>
      <c r="L163" s="90">
        <f t="shared" si="23"/>
        <v>0</v>
      </c>
      <c r="M163" s="90">
        <f t="shared" si="23"/>
        <v>0</v>
      </c>
      <c r="N163" s="90">
        <f t="shared" si="23"/>
        <v>0</v>
      </c>
      <c r="O163" s="135">
        <f t="shared" si="23"/>
        <v>0</v>
      </c>
      <c r="P163" s="135">
        <f t="shared" si="23"/>
        <v>0</v>
      </c>
      <c r="Q163" s="135">
        <f t="shared" si="23"/>
        <v>0</v>
      </c>
      <c r="R163" s="135">
        <f t="shared" si="23"/>
        <v>0</v>
      </c>
      <c r="S163" s="135">
        <f t="shared" si="23"/>
        <v>0</v>
      </c>
      <c r="T163" s="135">
        <f t="shared" si="23"/>
        <v>0</v>
      </c>
      <c r="U163" s="135">
        <f t="shared" si="23"/>
        <v>0</v>
      </c>
      <c r="V163" s="135">
        <f t="shared" si="23"/>
        <v>0</v>
      </c>
      <c r="W163" s="135">
        <f t="shared" si="23"/>
        <v>0</v>
      </c>
      <c r="X163" s="135">
        <f t="shared" si="23"/>
        <v>0</v>
      </c>
      <c r="AD163" s="92"/>
    </row>
    <row r="164" spans="1:30" s="91" customFormat="1" ht="12">
      <c r="A164" s="89"/>
      <c r="B164" s="93">
        <v>14</v>
      </c>
      <c r="C164" s="93">
        <f t="shared" si="9"/>
        <v>0</v>
      </c>
      <c r="D164" s="90">
        <f t="shared" si="11"/>
        <v>0</v>
      </c>
      <c r="E164" s="90">
        <f aca="true" t="shared" si="24" ref="E164:X164">IF(E284=0,$G102,0)</f>
        <v>0</v>
      </c>
      <c r="F164" s="90">
        <f t="shared" si="24"/>
        <v>0</v>
      </c>
      <c r="G164" s="90">
        <f t="shared" si="24"/>
        <v>0</v>
      </c>
      <c r="H164" s="90">
        <f t="shared" si="24"/>
        <v>0</v>
      </c>
      <c r="I164" s="90">
        <f t="shared" si="24"/>
        <v>0</v>
      </c>
      <c r="J164" s="90">
        <f t="shared" si="24"/>
        <v>0</v>
      </c>
      <c r="K164" s="90">
        <f t="shared" si="24"/>
        <v>0</v>
      </c>
      <c r="L164" s="90">
        <f t="shared" si="24"/>
        <v>0</v>
      </c>
      <c r="M164" s="90">
        <f t="shared" si="24"/>
        <v>0</v>
      </c>
      <c r="N164" s="90">
        <f t="shared" si="24"/>
        <v>0</v>
      </c>
      <c r="O164" s="135">
        <f t="shared" si="24"/>
        <v>0</v>
      </c>
      <c r="P164" s="135">
        <f t="shared" si="24"/>
        <v>0</v>
      </c>
      <c r="Q164" s="135">
        <f t="shared" si="24"/>
        <v>0</v>
      </c>
      <c r="R164" s="135">
        <f t="shared" si="24"/>
        <v>0</v>
      </c>
      <c r="S164" s="135">
        <f t="shared" si="24"/>
        <v>0</v>
      </c>
      <c r="T164" s="135">
        <f t="shared" si="24"/>
        <v>0</v>
      </c>
      <c r="U164" s="135">
        <f t="shared" si="24"/>
        <v>0</v>
      </c>
      <c r="V164" s="135">
        <f t="shared" si="24"/>
        <v>0</v>
      </c>
      <c r="W164" s="135">
        <f t="shared" si="24"/>
        <v>0</v>
      </c>
      <c r="X164" s="135">
        <f t="shared" si="24"/>
        <v>0</v>
      </c>
      <c r="AD164" s="92"/>
    </row>
    <row r="165" spans="1:30" s="91" customFormat="1" ht="12">
      <c r="A165" s="89"/>
      <c r="B165" s="93">
        <v>15</v>
      </c>
      <c r="C165" s="93">
        <f t="shared" si="9"/>
        <v>0</v>
      </c>
      <c r="D165" s="90">
        <f t="shared" si="11"/>
        <v>0</v>
      </c>
      <c r="E165" s="90">
        <f aca="true" t="shared" si="25" ref="E165:X165">IF(E285=0,$G103,0)</f>
        <v>0</v>
      </c>
      <c r="F165" s="90">
        <f t="shared" si="25"/>
        <v>0</v>
      </c>
      <c r="G165" s="90">
        <f t="shared" si="25"/>
        <v>0</v>
      </c>
      <c r="H165" s="90">
        <f t="shared" si="25"/>
        <v>0</v>
      </c>
      <c r="I165" s="90">
        <f t="shared" si="25"/>
        <v>0</v>
      </c>
      <c r="J165" s="90">
        <f t="shared" si="25"/>
        <v>0</v>
      </c>
      <c r="K165" s="90">
        <f t="shared" si="25"/>
        <v>0</v>
      </c>
      <c r="L165" s="90">
        <f t="shared" si="25"/>
        <v>0</v>
      </c>
      <c r="M165" s="90">
        <f t="shared" si="25"/>
        <v>0</v>
      </c>
      <c r="N165" s="90">
        <f t="shared" si="25"/>
        <v>0</v>
      </c>
      <c r="O165" s="135">
        <f t="shared" si="25"/>
        <v>0</v>
      </c>
      <c r="P165" s="135">
        <f t="shared" si="25"/>
        <v>0</v>
      </c>
      <c r="Q165" s="135">
        <f t="shared" si="25"/>
        <v>0</v>
      </c>
      <c r="R165" s="135">
        <f t="shared" si="25"/>
        <v>0</v>
      </c>
      <c r="S165" s="135">
        <f t="shared" si="25"/>
        <v>0</v>
      </c>
      <c r="T165" s="135">
        <f t="shared" si="25"/>
        <v>0</v>
      </c>
      <c r="U165" s="135">
        <f t="shared" si="25"/>
        <v>0</v>
      </c>
      <c r="V165" s="135">
        <f t="shared" si="25"/>
        <v>0</v>
      </c>
      <c r="W165" s="135">
        <f t="shared" si="25"/>
        <v>0</v>
      </c>
      <c r="X165" s="135">
        <f t="shared" si="25"/>
        <v>0</v>
      </c>
      <c r="AD165" s="92"/>
    </row>
    <row r="166" spans="1:30" s="91" customFormat="1" ht="12">
      <c r="A166" s="89"/>
      <c r="B166" s="93">
        <v>16</v>
      </c>
      <c r="C166" s="93">
        <f t="shared" si="9"/>
        <v>0</v>
      </c>
      <c r="D166" s="90">
        <f t="shared" si="11"/>
        <v>0</v>
      </c>
      <c r="E166" s="90">
        <f aca="true" t="shared" si="26" ref="E166:X166">IF(E286=0,$G104,0)</f>
        <v>0</v>
      </c>
      <c r="F166" s="90">
        <f t="shared" si="26"/>
        <v>0</v>
      </c>
      <c r="G166" s="90">
        <f t="shared" si="26"/>
        <v>0</v>
      </c>
      <c r="H166" s="90">
        <f t="shared" si="26"/>
        <v>0</v>
      </c>
      <c r="I166" s="90">
        <f t="shared" si="26"/>
        <v>0</v>
      </c>
      <c r="J166" s="90">
        <f t="shared" si="26"/>
        <v>0</v>
      </c>
      <c r="K166" s="90">
        <f t="shared" si="26"/>
        <v>0</v>
      </c>
      <c r="L166" s="90">
        <f t="shared" si="26"/>
        <v>0</v>
      </c>
      <c r="M166" s="90">
        <f t="shared" si="26"/>
        <v>0</v>
      </c>
      <c r="N166" s="90">
        <f t="shared" si="26"/>
        <v>0</v>
      </c>
      <c r="O166" s="135">
        <f t="shared" si="26"/>
        <v>0</v>
      </c>
      <c r="P166" s="135">
        <f t="shared" si="26"/>
        <v>0</v>
      </c>
      <c r="Q166" s="135">
        <f t="shared" si="26"/>
        <v>0</v>
      </c>
      <c r="R166" s="135">
        <f t="shared" si="26"/>
        <v>0</v>
      </c>
      <c r="S166" s="135">
        <f t="shared" si="26"/>
        <v>0</v>
      </c>
      <c r="T166" s="135">
        <f t="shared" si="26"/>
        <v>0</v>
      </c>
      <c r="U166" s="135">
        <f t="shared" si="26"/>
        <v>0</v>
      </c>
      <c r="V166" s="135">
        <f t="shared" si="26"/>
        <v>0</v>
      </c>
      <c r="W166" s="135">
        <f t="shared" si="26"/>
        <v>0</v>
      </c>
      <c r="X166" s="135">
        <f t="shared" si="26"/>
        <v>0</v>
      </c>
      <c r="AD166" s="92"/>
    </row>
    <row r="167" spans="1:30" s="91" customFormat="1" ht="12">
      <c r="A167" s="89"/>
      <c r="B167" s="93">
        <v>17</v>
      </c>
      <c r="C167" s="93">
        <f t="shared" si="9"/>
        <v>0</v>
      </c>
      <c r="D167" s="90">
        <f t="shared" si="11"/>
        <v>0</v>
      </c>
      <c r="E167" s="90">
        <f aca="true" t="shared" si="27" ref="E167:X167">IF(E287=0,$G105,0)</f>
        <v>0</v>
      </c>
      <c r="F167" s="90">
        <f t="shared" si="27"/>
        <v>0</v>
      </c>
      <c r="G167" s="90">
        <f t="shared" si="27"/>
        <v>0</v>
      </c>
      <c r="H167" s="90">
        <f t="shared" si="27"/>
        <v>0</v>
      </c>
      <c r="I167" s="90">
        <f t="shared" si="27"/>
        <v>0</v>
      </c>
      <c r="J167" s="90">
        <f t="shared" si="27"/>
        <v>0</v>
      </c>
      <c r="K167" s="90">
        <f t="shared" si="27"/>
        <v>0</v>
      </c>
      <c r="L167" s="90">
        <f t="shared" si="27"/>
        <v>0</v>
      </c>
      <c r="M167" s="90">
        <f t="shared" si="27"/>
        <v>0</v>
      </c>
      <c r="N167" s="90">
        <f t="shared" si="27"/>
        <v>0</v>
      </c>
      <c r="O167" s="135">
        <f t="shared" si="27"/>
        <v>0</v>
      </c>
      <c r="P167" s="135">
        <f t="shared" si="27"/>
        <v>0</v>
      </c>
      <c r="Q167" s="135">
        <f t="shared" si="27"/>
        <v>0</v>
      </c>
      <c r="R167" s="135">
        <f t="shared" si="27"/>
        <v>0</v>
      </c>
      <c r="S167" s="135">
        <f t="shared" si="27"/>
        <v>0</v>
      </c>
      <c r="T167" s="135">
        <f t="shared" si="27"/>
        <v>0</v>
      </c>
      <c r="U167" s="135">
        <f t="shared" si="27"/>
        <v>0</v>
      </c>
      <c r="V167" s="135">
        <f t="shared" si="27"/>
        <v>0</v>
      </c>
      <c r="W167" s="135">
        <f t="shared" si="27"/>
        <v>0</v>
      </c>
      <c r="X167" s="135">
        <f t="shared" si="27"/>
        <v>0</v>
      </c>
      <c r="AD167" s="92"/>
    </row>
    <row r="168" spans="1:30" s="91" customFormat="1" ht="12">
      <c r="A168" s="89"/>
      <c r="B168" s="93">
        <v>18</v>
      </c>
      <c r="C168" s="93">
        <f t="shared" si="9"/>
        <v>0</v>
      </c>
      <c r="D168" s="90">
        <f t="shared" si="11"/>
        <v>0</v>
      </c>
      <c r="E168" s="90">
        <f aca="true" t="shared" si="28" ref="E168:X168">IF(E288=0,$G106,0)</f>
        <v>0</v>
      </c>
      <c r="F168" s="90">
        <f t="shared" si="28"/>
        <v>0</v>
      </c>
      <c r="G168" s="90">
        <f t="shared" si="28"/>
        <v>0</v>
      </c>
      <c r="H168" s="90">
        <f t="shared" si="28"/>
        <v>0</v>
      </c>
      <c r="I168" s="90">
        <f t="shared" si="28"/>
        <v>0</v>
      </c>
      <c r="J168" s="90">
        <f t="shared" si="28"/>
        <v>0</v>
      </c>
      <c r="K168" s="90">
        <f t="shared" si="28"/>
        <v>0</v>
      </c>
      <c r="L168" s="90">
        <f t="shared" si="28"/>
        <v>0</v>
      </c>
      <c r="M168" s="90">
        <f t="shared" si="28"/>
        <v>0</v>
      </c>
      <c r="N168" s="90">
        <f t="shared" si="28"/>
        <v>0</v>
      </c>
      <c r="O168" s="135">
        <f t="shared" si="28"/>
        <v>0</v>
      </c>
      <c r="P168" s="135">
        <f t="shared" si="28"/>
        <v>0</v>
      </c>
      <c r="Q168" s="135">
        <f t="shared" si="28"/>
        <v>0</v>
      </c>
      <c r="R168" s="135">
        <f t="shared" si="28"/>
        <v>0</v>
      </c>
      <c r="S168" s="135">
        <f t="shared" si="28"/>
        <v>0</v>
      </c>
      <c r="T168" s="135">
        <f t="shared" si="28"/>
        <v>0</v>
      </c>
      <c r="U168" s="135">
        <f t="shared" si="28"/>
        <v>0</v>
      </c>
      <c r="V168" s="135">
        <f t="shared" si="28"/>
        <v>0</v>
      </c>
      <c r="W168" s="135">
        <f t="shared" si="28"/>
        <v>0</v>
      </c>
      <c r="X168" s="135">
        <f t="shared" si="28"/>
        <v>0</v>
      </c>
      <c r="AD168" s="92"/>
    </row>
    <row r="169" spans="1:30" s="91" customFormat="1" ht="12">
      <c r="A169" s="89"/>
      <c r="B169" s="93">
        <v>19</v>
      </c>
      <c r="C169" s="93">
        <f t="shared" si="9"/>
        <v>0</v>
      </c>
      <c r="D169" s="90">
        <f t="shared" si="11"/>
        <v>0</v>
      </c>
      <c r="E169" s="90">
        <f aca="true" t="shared" si="29" ref="E169:X169">IF(E289=0,$G107,0)</f>
        <v>0</v>
      </c>
      <c r="F169" s="90">
        <f t="shared" si="29"/>
        <v>0</v>
      </c>
      <c r="G169" s="90">
        <f t="shared" si="29"/>
        <v>0</v>
      </c>
      <c r="H169" s="90">
        <f t="shared" si="29"/>
        <v>0</v>
      </c>
      <c r="I169" s="90">
        <f t="shared" si="29"/>
        <v>0</v>
      </c>
      <c r="J169" s="90">
        <f t="shared" si="29"/>
        <v>0</v>
      </c>
      <c r="K169" s="90">
        <f t="shared" si="29"/>
        <v>0</v>
      </c>
      <c r="L169" s="90">
        <f t="shared" si="29"/>
        <v>0</v>
      </c>
      <c r="M169" s="90">
        <f t="shared" si="29"/>
        <v>0</v>
      </c>
      <c r="N169" s="90">
        <f t="shared" si="29"/>
        <v>0</v>
      </c>
      <c r="O169" s="135">
        <f t="shared" si="29"/>
        <v>0</v>
      </c>
      <c r="P169" s="135">
        <f t="shared" si="29"/>
        <v>0</v>
      </c>
      <c r="Q169" s="135">
        <f t="shared" si="29"/>
        <v>0</v>
      </c>
      <c r="R169" s="135">
        <f t="shared" si="29"/>
        <v>0</v>
      </c>
      <c r="S169" s="135">
        <f t="shared" si="29"/>
        <v>0</v>
      </c>
      <c r="T169" s="135">
        <f t="shared" si="29"/>
        <v>0</v>
      </c>
      <c r="U169" s="135">
        <f t="shared" si="29"/>
        <v>0</v>
      </c>
      <c r="V169" s="135">
        <f t="shared" si="29"/>
        <v>0</v>
      </c>
      <c r="W169" s="135">
        <f t="shared" si="29"/>
        <v>0</v>
      </c>
      <c r="X169" s="135">
        <f t="shared" si="29"/>
        <v>0</v>
      </c>
      <c r="AD169" s="92"/>
    </row>
    <row r="170" spans="1:30" s="91" customFormat="1" ht="12">
      <c r="A170" s="89"/>
      <c r="B170" s="93">
        <v>20</v>
      </c>
      <c r="C170" s="93">
        <f t="shared" si="9"/>
        <v>0</v>
      </c>
      <c r="D170" s="90">
        <f t="shared" si="11"/>
        <v>0</v>
      </c>
      <c r="E170" s="90">
        <f aca="true" t="shared" si="30" ref="E170:X170">IF(E290=0,$G108,0)</f>
        <v>0</v>
      </c>
      <c r="F170" s="90">
        <f t="shared" si="30"/>
        <v>0</v>
      </c>
      <c r="G170" s="90">
        <f t="shared" si="30"/>
        <v>0</v>
      </c>
      <c r="H170" s="90">
        <f t="shared" si="30"/>
        <v>0</v>
      </c>
      <c r="I170" s="90">
        <f t="shared" si="30"/>
        <v>0</v>
      </c>
      <c r="J170" s="90">
        <f t="shared" si="30"/>
        <v>0</v>
      </c>
      <c r="K170" s="90">
        <f t="shared" si="30"/>
        <v>0</v>
      </c>
      <c r="L170" s="90">
        <f t="shared" si="30"/>
        <v>0</v>
      </c>
      <c r="M170" s="90">
        <f t="shared" si="30"/>
        <v>0</v>
      </c>
      <c r="N170" s="90">
        <f t="shared" si="30"/>
        <v>0</v>
      </c>
      <c r="O170" s="135">
        <f t="shared" si="30"/>
        <v>0</v>
      </c>
      <c r="P170" s="135">
        <f t="shared" si="30"/>
        <v>0</v>
      </c>
      <c r="Q170" s="135">
        <f t="shared" si="30"/>
        <v>0</v>
      </c>
      <c r="R170" s="135">
        <f t="shared" si="30"/>
        <v>0</v>
      </c>
      <c r="S170" s="135">
        <f t="shared" si="30"/>
        <v>0</v>
      </c>
      <c r="T170" s="135">
        <f t="shared" si="30"/>
        <v>0</v>
      </c>
      <c r="U170" s="135">
        <f t="shared" si="30"/>
        <v>0</v>
      </c>
      <c r="V170" s="135">
        <f t="shared" si="30"/>
        <v>0</v>
      </c>
      <c r="W170" s="135">
        <f t="shared" si="30"/>
        <v>0</v>
      </c>
      <c r="X170" s="135">
        <f t="shared" si="30"/>
        <v>0</v>
      </c>
      <c r="AD170" s="92"/>
    </row>
    <row r="171" spans="1:30" s="91" customFormat="1" ht="12">
      <c r="A171" s="89"/>
      <c r="B171" s="93">
        <v>21</v>
      </c>
      <c r="C171" s="93">
        <f t="shared" si="9"/>
        <v>0</v>
      </c>
      <c r="D171" s="90">
        <f t="shared" si="11"/>
        <v>0</v>
      </c>
      <c r="E171" s="90">
        <f aca="true" t="shared" si="31" ref="E171:X171">IF(E291=0,$G109,0)</f>
        <v>0</v>
      </c>
      <c r="F171" s="90">
        <f t="shared" si="31"/>
        <v>0</v>
      </c>
      <c r="G171" s="90">
        <f t="shared" si="31"/>
        <v>0</v>
      </c>
      <c r="H171" s="90">
        <f t="shared" si="31"/>
        <v>0</v>
      </c>
      <c r="I171" s="90">
        <f t="shared" si="31"/>
        <v>0</v>
      </c>
      <c r="J171" s="90">
        <f t="shared" si="31"/>
        <v>0</v>
      </c>
      <c r="K171" s="90">
        <f t="shared" si="31"/>
        <v>0</v>
      </c>
      <c r="L171" s="90">
        <f t="shared" si="31"/>
        <v>0</v>
      </c>
      <c r="M171" s="90">
        <f t="shared" si="31"/>
        <v>0</v>
      </c>
      <c r="N171" s="90">
        <f t="shared" si="31"/>
        <v>0</v>
      </c>
      <c r="O171" s="135">
        <f t="shared" si="31"/>
        <v>0</v>
      </c>
      <c r="P171" s="135">
        <f t="shared" si="31"/>
        <v>0</v>
      </c>
      <c r="Q171" s="135">
        <f t="shared" si="31"/>
        <v>0</v>
      </c>
      <c r="R171" s="135">
        <f t="shared" si="31"/>
        <v>0</v>
      </c>
      <c r="S171" s="135">
        <f t="shared" si="31"/>
        <v>0</v>
      </c>
      <c r="T171" s="135">
        <f t="shared" si="31"/>
        <v>0</v>
      </c>
      <c r="U171" s="135">
        <f t="shared" si="31"/>
        <v>0</v>
      </c>
      <c r="V171" s="135">
        <f t="shared" si="31"/>
        <v>0</v>
      </c>
      <c r="W171" s="135">
        <f t="shared" si="31"/>
        <v>0</v>
      </c>
      <c r="X171" s="135">
        <f t="shared" si="31"/>
        <v>0</v>
      </c>
      <c r="AD171" s="92"/>
    </row>
    <row r="172" spans="1:30" s="91" customFormat="1" ht="12">
      <c r="A172" s="89"/>
      <c r="B172" s="93">
        <v>22</v>
      </c>
      <c r="C172" s="93">
        <f t="shared" si="9"/>
        <v>0</v>
      </c>
      <c r="D172" s="90">
        <f t="shared" si="11"/>
        <v>0</v>
      </c>
      <c r="E172" s="90">
        <f aca="true" t="shared" si="32" ref="E172:X172">IF(E292=0,$G110,0)</f>
        <v>0</v>
      </c>
      <c r="F172" s="90">
        <f t="shared" si="32"/>
        <v>0</v>
      </c>
      <c r="G172" s="90">
        <f t="shared" si="32"/>
        <v>0</v>
      </c>
      <c r="H172" s="90">
        <f t="shared" si="32"/>
        <v>0</v>
      </c>
      <c r="I172" s="90">
        <f t="shared" si="32"/>
        <v>0</v>
      </c>
      <c r="J172" s="90">
        <f t="shared" si="32"/>
        <v>0</v>
      </c>
      <c r="K172" s="90">
        <f t="shared" si="32"/>
        <v>0</v>
      </c>
      <c r="L172" s="90">
        <f t="shared" si="32"/>
        <v>0</v>
      </c>
      <c r="M172" s="90">
        <f t="shared" si="32"/>
        <v>0</v>
      </c>
      <c r="N172" s="90">
        <f t="shared" si="32"/>
        <v>0</v>
      </c>
      <c r="O172" s="135">
        <f t="shared" si="32"/>
        <v>0</v>
      </c>
      <c r="P172" s="135">
        <f t="shared" si="32"/>
        <v>0</v>
      </c>
      <c r="Q172" s="135">
        <f t="shared" si="32"/>
        <v>0</v>
      </c>
      <c r="R172" s="135">
        <f t="shared" si="32"/>
        <v>0</v>
      </c>
      <c r="S172" s="135">
        <f t="shared" si="32"/>
        <v>0</v>
      </c>
      <c r="T172" s="135">
        <f t="shared" si="32"/>
        <v>0</v>
      </c>
      <c r="U172" s="135">
        <f t="shared" si="32"/>
        <v>0</v>
      </c>
      <c r="V172" s="135">
        <f t="shared" si="32"/>
        <v>0</v>
      </c>
      <c r="W172" s="135">
        <f t="shared" si="32"/>
        <v>0</v>
      </c>
      <c r="X172" s="135">
        <f t="shared" si="32"/>
        <v>0</v>
      </c>
      <c r="AD172" s="92"/>
    </row>
    <row r="173" spans="1:30" s="91" customFormat="1" ht="12">
      <c r="A173" s="89"/>
      <c r="B173" s="93">
        <v>23</v>
      </c>
      <c r="C173" s="93">
        <f t="shared" si="9"/>
        <v>0</v>
      </c>
      <c r="D173" s="90">
        <f t="shared" si="11"/>
        <v>0</v>
      </c>
      <c r="E173" s="90">
        <f aca="true" t="shared" si="33" ref="E173:X173">IF(E293=0,$G111,0)</f>
        <v>0</v>
      </c>
      <c r="F173" s="90">
        <f t="shared" si="33"/>
        <v>0</v>
      </c>
      <c r="G173" s="90">
        <f t="shared" si="33"/>
        <v>0</v>
      </c>
      <c r="H173" s="90">
        <f t="shared" si="33"/>
        <v>0</v>
      </c>
      <c r="I173" s="90">
        <f t="shared" si="33"/>
        <v>0</v>
      </c>
      <c r="J173" s="90">
        <f t="shared" si="33"/>
        <v>0</v>
      </c>
      <c r="K173" s="90">
        <f t="shared" si="33"/>
        <v>0</v>
      </c>
      <c r="L173" s="90">
        <f t="shared" si="33"/>
        <v>0</v>
      </c>
      <c r="M173" s="90">
        <f t="shared" si="33"/>
        <v>0</v>
      </c>
      <c r="N173" s="90">
        <f t="shared" si="33"/>
        <v>0</v>
      </c>
      <c r="O173" s="135">
        <f t="shared" si="33"/>
        <v>0</v>
      </c>
      <c r="P173" s="135">
        <f t="shared" si="33"/>
        <v>0</v>
      </c>
      <c r="Q173" s="135">
        <f t="shared" si="33"/>
        <v>0</v>
      </c>
      <c r="R173" s="135">
        <f t="shared" si="33"/>
        <v>0</v>
      </c>
      <c r="S173" s="135">
        <f t="shared" si="33"/>
        <v>0</v>
      </c>
      <c r="T173" s="135">
        <f t="shared" si="33"/>
        <v>0</v>
      </c>
      <c r="U173" s="135">
        <f t="shared" si="33"/>
        <v>0</v>
      </c>
      <c r="V173" s="135">
        <f t="shared" si="33"/>
        <v>0</v>
      </c>
      <c r="W173" s="135">
        <f t="shared" si="33"/>
        <v>0</v>
      </c>
      <c r="X173" s="135">
        <f t="shared" si="33"/>
        <v>0</v>
      </c>
      <c r="AD173" s="92"/>
    </row>
    <row r="174" spans="1:30" s="91" customFormat="1" ht="12">
      <c r="A174" s="89"/>
      <c r="B174" s="93">
        <v>24</v>
      </c>
      <c r="C174" s="93">
        <f t="shared" si="9"/>
        <v>0</v>
      </c>
      <c r="D174" s="90">
        <f t="shared" si="11"/>
        <v>0</v>
      </c>
      <c r="E174" s="90">
        <f aca="true" t="shared" si="34" ref="E174:X174">IF(E294=0,$G112,0)</f>
        <v>0</v>
      </c>
      <c r="F174" s="90">
        <f t="shared" si="34"/>
        <v>0</v>
      </c>
      <c r="G174" s="90">
        <f t="shared" si="34"/>
        <v>0</v>
      </c>
      <c r="H174" s="90">
        <f t="shared" si="34"/>
        <v>0</v>
      </c>
      <c r="I174" s="90">
        <f t="shared" si="34"/>
        <v>0</v>
      </c>
      <c r="J174" s="90">
        <f t="shared" si="34"/>
        <v>0</v>
      </c>
      <c r="K174" s="90">
        <f t="shared" si="34"/>
        <v>0</v>
      </c>
      <c r="L174" s="90">
        <f t="shared" si="34"/>
        <v>0</v>
      </c>
      <c r="M174" s="90">
        <f t="shared" si="34"/>
        <v>0</v>
      </c>
      <c r="N174" s="90">
        <f t="shared" si="34"/>
        <v>0</v>
      </c>
      <c r="O174" s="135">
        <f t="shared" si="34"/>
        <v>0</v>
      </c>
      <c r="P174" s="135">
        <f t="shared" si="34"/>
        <v>0</v>
      </c>
      <c r="Q174" s="135">
        <f t="shared" si="34"/>
        <v>0</v>
      </c>
      <c r="R174" s="135">
        <f t="shared" si="34"/>
        <v>0</v>
      </c>
      <c r="S174" s="135">
        <f t="shared" si="34"/>
        <v>0</v>
      </c>
      <c r="T174" s="135">
        <f t="shared" si="34"/>
        <v>0</v>
      </c>
      <c r="U174" s="135">
        <f t="shared" si="34"/>
        <v>0</v>
      </c>
      <c r="V174" s="135">
        <f t="shared" si="34"/>
        <v>0</v>
      </c>
      <c r="W174" s="135">
        <f t="shared" si="34"/>
        <v>0</v>
      </c>
      <c r="X174" s="135">
        <f t="shared" si="34"/>
        <v>0</v>
      </c>
      <c r="AD174" s="92"/>
    </row>
    <row r="175" spans="1:30" s="91" customFormat="1" ht="12">
      <c r="A175" s="89"/>
      <c r="B175" s="93">
        <v>25</v>
      </c>
      <c r="C175" s="93">
        <f t="shared" si="9"/>
        <v>0</v>
      </c>
      <c r="D175" s="90">
        <f t="shared" si="11"/>
        <v>0</v>
      </c>
      <c r="E175" s="90">
        <f aca="true" t="shared" si="35" ref="E175:X175">IF(E295=0,$G113,0)</f>
        <v>0</v>
      </c>
      <c r="F175" s="90">
        <f t="shared" si="35"/>
        <v>0</v>
      </c>
      <c r="G175" s="90">
        <f t="shared" si="35"/>
        <v>0</v>
      </c>
      <c r="H175" s="90">
        <f t="shared" si="35"/>
        <v>0</v>
      </c>
      <c r="I175" s="90">
        <f t="shared" si="35"/>
        <v>0</v>
      </c>
      <c r="J175" s="90">
        <f t="shared" si="35"/>
        <v>0</v>
      </c>
      <c r="K175" s="90">
        <f t="shared" si="35"/>
        <v>0</v>
      </c>
      <c r="L175" s="90">
        <f t="shared" si="35"/>
        <v>0</v>
      </c>
      <c r="M175" s="90">
        <f t="shared" si="35"/>
        <v>0</v>
      </c>
      <c r="N175" s="90">
        <f t="shared" si="35"/>
        <v>0</v>
      </c>
      <c r="O175" s="135">
        <f t="shared" si="35"/>
        <v>0</v>
      </c>
      <c r="P175" s="135">
        <f t="shared" si="35"/>
        <v>0</v>
      </c>
      <c r="Q175" s="135">
        <f t="shared" si="35"/>
        <v>0</v>
      </c>
      <c r="R175" s="135">
        <f t="shared" si="35"/>
        <v>0</v>
      </c>
      <c r="S175" s="135">
        <f t="shared" si="35"/>
        <v>0</v>
      </c>
      <c r="T175" s="135">
        <f t="shared" si="35"/>
        <v>0</v>
      </c>
      <c r="U175" s="135">
        <f t="shared" si="35"/>
        <v>0</v>
      </c>
      <c r="V175" s="135">
        <f t="shared" si="35"/>
        <v>0</v>
      </c>
      <c r="W175" s="135">
        <f t="shared" si="35"/>
        <v>0</v>
      </c>
      <c r="X175" s="135">
        <f t="shared" si="35"/>
        <v>0</v>
      </c>
      <c r="AD175" s="92"/>
    </row>
    <row r="176" spans="1:30" s="95" customFormat="1" ht="12">
      <c r="A176" s="94"/>
      <c r="B176" s="94"/>
      <c r="C176" s="94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AD176" s="85"/>
    </row>
    <row r="177" spans="1:30" s="95" customFormat="1" ht="12">
      <c r="A177" s="94"/>
      <c r="B177" s="94"/>
      <c r="C177" s="94" t="s">
        <v>70</v>
      </c>
      <c r="D177" s="96">
        <f aca="true" t="shared" si="36" ref="D177:X177">SUM(D151:D176)</f>
        <v>5000</v>
      </c>
      <c r="E177" s="96">
        <f t="shared" si="36"/>
        <v>0</v>
      </c>
      <c r="F177" s="96">
        <f t="shared" si="36"/>
        <v>0</v>
      </c>
      <c r="G177" s="96">
        <f t="shared" si="36"/>
        <v>0</v>
      </c>
      <c r="H177" s="96">
        <f t="shared" si="36"/>
        <v>49500</v>
      </c>
      <c r="I177" s="96">
        <f t="shared" si="36"/>
        <v>5000</v>
      </c>
      <c r="J177" s="96">
        <f t="shared" si="36"/>
        <v>0</v>
      </c>
      <c r="K177" s="96">
        <f t="shared" si="36"/>
        <v>0</v>
      </c>
      <c r="L177" s="96">
        <f t="shared" si="36"/>
        <v>0</v>
      </c>
      <c r="M177" s="96">
        <f t="shared" si="36"/>
        <v>4500</v>
      </c>
      <c r="N177" s="96">
        <f t="shared" si="36"/>
        <v>5000</v>
      </c>
      <c r="O177" s="97">
        <f t="shared" si="36"/>
        <v>0</v>
      </c>
      <c r="P177" s="97">
        <f t="shared" si="36"/>
        <v>0</v>
      </c>
      <c r="Q177" s="97">
        <f t="shared" si="36"/>
        <v>0</v>
      </c>
      <c r="R177" s="97">
        <f t="shared" si="36"/>
        <v>49500</v>
      </c>
      <c r="S177" s="97">
        <f t="shared" si="36"/>
        <v>5000</v>
      </c>
      <c r="T177" s="97">
        <f t="shared" si="36"/>
        <v>0</v>
      </c>
      <c r="U177" s="97">
        <f t="shared" si="36"/>
        <v>0</v>
      </c>
      <c r="V177" s="97">
        <f t="shared" si="36"/>
        <v>45000</v>
      </c>
      <c r="W177" s="97">
        <f t="shared" si="36"/>
        <v>4500</v>
      </c>
      <c r="X177" s="97">
        <f t="shared" si="36"/>
        <v>5000</v>
      </c>
      <c r="AD177" s="85"/>
    </row>
    <row r="178" spans="1:30" s="95" customFormat="1" ht="12">
      <c r="A178" s="94"/>
      <c r="B178" s="94"/>
      <c r="C178" s="94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AD178" s="85"/>
    </row>
    <row r="179" spans="1:30" s="95" customFormat="1" ht="12">
      <c r="A179" s="94"/>
      <c r="B179" s="94"/>
      <c r="C179" s="94" t="s">
        <v>71</v>
      </c>
      <c r="D179" s="86">
        <f aca="true" t="shared" si="37" ref="D179:X179">+D144+D149-D177</f>
        <v>0</v>
      </c>
      <c r="E179" s="86">
        <f t="shared" si="37"/>
        <v>29325</v>
      </c>
      <c r="F179" s="86">
        <f t="shared" si="37"/>
        <v>58650</v>
      </c>
      <c r="G179" s="86">
        <f t="shared" si="37"/>
        <v>87975</v>
      </c>
      <c r="H179" s="86">
        <f t="shared" si="37"/>
        <v>49416.66666666667</v>
      </c>
      <c r="I179" s="86">
        <f t="shared" si="37"/>
        <v>55358.333333333336</v>
      </c>
      <c r="J179" s="86">
        <f t="shared" si="37"/>
        <v>66300</v>
      </c>
      <c r="K179" s="86">
        <f t="shared" si="37"/>
        <v>77241.66666666667</v>
      </c>
      <c r="L179" s="86">
        <f t="shared" si="37"/>
        <v>88183.33333333334</v>
      </c>
      <c r="M179" s="86">
        <f t="shared" si="37"/>
        <v>94625.00000000001</v>
      </c>
      <c r="N179" s="86">
        <f t="shared" si="37"/>
        <v>100566.66666666669</v>
      </c>
      <c r="O179" s="87">
        <f t="shared" si="37"/>
        <v>111508.33333333336</v>
      </c>
      <c r="P179" s="87">
        <f t="shared" si="37"/>
        <v>122450.00000000003</v>
      </c>
      <c r="Q179" s="87">
        <f t="shared" si="37"/>
        <v>133391.6666666667</v>
      </c>
      <c r="R179" s="87">
        <f t="shared" si="37"/>
        <v>94833.33333333334</v>
      </c>
      <c r="S179" s="87">
        <f t="shared" si="37"/>
        <v>100775.00000000001</v>
      </c>
      <c r="T179" s="87">
        <f t="shared" si="37"/>
        <v>111716.66666666669</v>
      </c>
      <c r="U179" s="87">
        <f t="shared" si="37"/>
        <v>122658.33333333336</v>
      </c>
      <c r="V179" s="87">
        <f t="shared" si="37"/>
        <v>88600.00000000003</v>
      </c>
      <c r="W179" s="87">
        <f t="shared" si="37"/>
        <v>95041.6666666667</v>
      </c>
      <c r="X179" s="87">
        <f t="shared" si="37"/>
        <v>100983.33333333337</v>
      </c>
      <c r="AD179" s="85"/>
    </row>
    <row r="180" spans="1:30" s="95" customFormat="1" ht="12">
      <c r="A180" s="94"/>
      <c r="B180" s="94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AD180" s="85"/>
    </row>
    <row r="181" spans="1:30" s="95" customFormat="1" ht="12.75" thickBo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AD181" s="85"/>
    </row>
    <row r="182" spans="1:30" s="95" customFormat="1" ht="12">
      <c r="A182" s="94"/>
      <c r="B182" s="28"/>
      <c r="C182" s="56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AD182" s="85"/>
    </row>
    <row r="183" spans="1:30" s="95" customFormat="1" ht="15.75">
      <c r="A183" s="94"/>
      <c r="B183" s="28"/>
      <c r="C183" s="62">
        <f>IF(+$C$73="Type Your Building Name Here","",+$C$73)</f>
      </c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AD183" s="85"/>
    </row>
    <row r="184" spans="1:30" s="95" customFormat="1" ht="18">
      <c r="A184" s="94"/>
      <c r="B184" s="78" t="s">
        <v>19</v>
      </c>
      <c r="C184" s="142" t="s">
        <v>95</v>
      </c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AD184" s="85"/>
    </row>
    <row r="185" spans="1:30" s="95" customFormat="1" ht="12.75" thickBot="1">
      <c r="A185" s="94"/>
      <c r="B185" s="140"/>
      <c r="C185" s="141"/>
      <c r="D185" s="80"/>
      <c r="E185" s="80">
        <f>YEAR(D76)+1</f>
        <v>2010</v>
      </c>
      <c r="F185" s="80">
        <f aca="true" t="shared" si="38" ref="F185:X185">+E185+1</f>
        <v>2011</v>
      </c>
      <c r="G185" s="80">
        <f t="shared" si="38"/>
        <v>2012</v>
      </c>
      <c r="H185" s="80">
        <f t="shared" si="38"/>
        <v>2013</v>
      </c>
      <c r="I185" s="80">
        <f t="shared" si="38"/>
        <v>2014</v>
      </c>
      <c r="J185" s="80">
        <f t="shared" si="38"/>
        <v>2015</v>
      </c>
      <c r="K185" s="80">
        <f t="shared" si="38"/>
        <v>2016</v>
      </c>
      <c r="L185" s="80">
        <f t="shared" si="38"/>
        <v>2017</v>
      </c>
      <c r="M185" s="80">
        <f t="shared" si="38"/>
        <v>2018</v>
      </c>
      <c r="N185" s="80">
        <f t="shared" si="38"/>
        <v>2019</v>
      </c>
      <c r="O185" s="127">
        <f t="shared" si="38"/>
        <v>2020</v>
      </c>
      <c r="P185" s="127">
        <f t="shared" si="38"/>
        <v>2021</v>
      </c>
      <c r="Q185" s="127">
        <f t="shared" si="38"/>
        <v>2022</v>
      </c>
      <c r="R185" s="127">
        <f t="shared" si="38"/>
        <v>2023</v>
      </c>
      <c r="S185" s="127">
        <f t="shared" si="38"/>
        <v>2024</v>
      </c>
      <c r="T185" s="127">
        <f t="shared" si="38"/>
        <v>2025</v>
      </c>
      <c r="U185" s="127">
        <f t="shared" si="38"/>
        <v>2026</v>
      </c>
      <c r="V185" s="127">
        <f t="shared" si="38"/>
        <v>2027</v>
      </c>
      <c r="W185" s="127">
        <f t="shared" si="38"/>
        <v>2028</v>
      </c>
      <c r="X185" s="127">
        <f t="shared" si="38"/>
        <v>2029</v>
      </c>
      <c r="AD185" s="85"/>
    </row>
    <row r="186" spans="1:30" s="95" customFormat="1" ht="12">
      <c r="A186" s="94"/>
      <c r="B186" s="82"/>
      <c r="C186" s="82" t="s">
        <v>91</v>
      </c>
      <c r="D186" s="94">
        <f aca="true" t="shared" si="39" ref="D186:D223">IF(D143&lt;&gt;0,PRODUCT(D143,D$264),"")</f>
        <v>60150</v>
      </c>
      <c r="E186" s="94">
        <f aca="true" t="shared" si="40" ref="E186:X190">IF(E143&lt;&gt;0,PRODUCT(E143,E$264),"")</f>
      </c>
      <c r="F186" s="94">
        <f t="shared" si="40"/>
      </c>
      <c r="G186" s="94">
        <f t="shared" si="40"/>
      </c>
      <c r="H186" s="94">
        <f t="shared" si="40"/>
      </c>
      <c r="I186" s="94">
        <f t="shared" si="40"/>
      </c>
      <c r="J186" s="94">
        <f t="shared" si="40"/>
      </c>
      <c r="K186" s="94">
        <f t="shared" si="40"/>
      </c>
      <c r="L186" s="94">
        <f t="shared" si="40"/>
      </c>
      <c r="M186" s="94">
        <f t="shared" si="40"/>
      </c>
      <c r="N186" s="94">
        <f t="shared" si="40"/>
      </c>
      <c r="O186" s="144">
        <f t="shared" si="40"/>
      </c>
      <c r="P186" s="144">
        <f t="shared" si="40"/>
      </c>
      <c r="Q186" s="144">
        <f t="shared" si="40"/>
      </c>
      <c r="R186" s="144">
        <f t="shared" si="40"/>
      </c>
      <c r="S186" s="144">
        <f t="shared" si="40"/>
      </c>
      <c r="T186" s="144">
        <f t="shared" si="40"/>
      </c>
      <c r="U186" s="144">
        <f t="shared" si="40"/>
      </c>
      <c r="V186" s="144">
        <f t="shared" si="40"/>
      </c>
      <c r="W186" s="144">
        <f t="shared" si="40"/>
      </c>
      <c r="X186" s="144">
        <f t="shared" si="40"/>
      </c>
      <c r="AD186" s="85"/>
    </row>
    <row r="187" spans="1:30" s="95" customFormat="1" ht="12">
      <c r="A187" s="94"/>
      <c r="B187" s="82"/>
      <c r="C187" s="83" t="s">
        <v>62</v>
      </c>
      <c r="D187" s="94">
        <f>+D77</f>
        <v>5000</v>
      </c>
      <c r="E187" s="94">
        <f>+D222</f>
        <v>0</v>
      </c>
      <c r="F187" s="94">
        <f aca="true" t="shared" si="41" ref="F187:X187">+E222</f>
        <v>30791.25</v>
      </c>
      <c r="G187" s="94">
        <f t="shared" si="41"/>
        <v>63122.0625</v>
      </c>
      <c r="H187" s="94">
        <f t="shared" si="41"/>
        <v>97069.415625</v>
      </c>
      <c r="I187" s="94">
        <f t="shared" si="41"/>
        <v>50201.52046874998</v>
      </c>
      <c r="J187" s="94">
        <f t="shared" si="41"/>
        <v>57784.76008593748</v>
      </c>
      <c r="K187" s="94">
        <f t="shared" si="41"/>
        <v>72447.63988710936</v>
      </c>
      <c r="L187" s="94">
        <f t="shared" si="41"/>
        <v>87843.66367833983</v>
      </c>
      <c r="M187" s="94">
        <f t="shared" si="41"/>
        <v>104009.48865913182</v>
      </c>
      <c r="N187" s="94">
        <f t="shared" si="41"/>
        <v>114002.6279170601</v>
      </c>
      <c r="O187" s="144">
        <f t="shared" si="41"/>
        <v>123680.97682449607</v>
      </c>
      <c r="P187" s="144">
        <f t="shared" si="41"/>
        <v>142394.9399678854</v>
      </c>
      <c r="Q187" s="144">
        <f t="shared" si="41"/>
        <v>162044.6012684442</v>
      </c>
      <c r="R187" s="144">
        <f t="shared" si="41"/>
        <v>182676.74563403096</v>
      </c>
      <c r="S187" s="144">
        <f t="shared" si="41"/>
        <v>106333.8830456468</v>
      </c>
      <c r="T187" s="144">
        <f t="shared" si="41"/>
        <v>118686.18131164934</v>
      </c>
      <c r="U187" s="144">
        <f t="shared" si="41"/>
        <v>142570.4674328617</v>
      </c>
      <c r="V187" s="144">
        <f t="shared" si="41"/>
        <v>167648.9678601347</v>
      </c>
      <c r="W187" s="144">
        <f t="shared" si="41"/>
        <v>85683.52779267247</v>
      </c>
      <c r="X187" s="144">
        <f t="shared" si="41"/>
        <v>101961.29863455055</v>
      </c>
      <c r="AD187" s="85"/>
    </row>
    <row r="188" spans="1:30" s="95" customFormat="1" ht="12">
      <c r="A188" s="94"/>
      <c r="B188" s="82"/>
      <c r="C188" s="83"/>
      <c r="D188" s="94">
        <f t="shared" si="39"/>
      </c>
      <c r="E188" s="94">
        <f t="shared" si="40"/>
      </c>
      <c r="F188" s="94">
        <f t="shared" si="40"/>
      </c>
      <c r="G188" s="94">
        <f t="shared" si="40"/>
      </c>
      <c r="H188" s="94">
        <f t="shared" si="40"/>
      </c>
      <c r="I188" s="94">
        <f t="shared" si="40"/>
      </c>
      <c r="J188" s="94">
        <f t="shared" si="40"/>
      </c>
      <c r="K188" s="94">
        <f t="shared" si="40"/>
      </c>
      <c r="L188" s="94">
        <f t="shared" si="40"/>
      </c>
      <c r="M188" s="94">
        <f t="shared" si="40"/>
      </c>
      <c r="N188" s="94">
        <f t="shared" si="40"/>
      </c>
      <c r="O188" s="144">
        <f t="shared" si="40"/>
      </c>
      <c r="P188" s="144">
        <f t="shared" si="40"/>
      </c>
      <c r="Q188" s="144">
        <f t="shared" si="40"/>
      </c>
      <c r="R188" s="144">
        <f t="shared" si="40"/>
      </c>
      <c r="S188" s="144">
        <f t="shared" si="40"/>
      </c>
      <c r="T188" s="144">
        <f t="shared" si="40"/>
      </c>
      <c r="U188" s="144">
        <f t="shared" si="40"/>
      </c>
      <c r="V188" s="144">
        <f t="shared" si="40"/>
      </c>
      <c r="W188" s="144">
        <f t="shared" si="40"/>
      </c>
      <c r="X188" s="144">
        <f t="shared" si="40"/>
      </c>
      <c r="AD188" s="85"/>
    </row>
    <row r="189" spans="1:30" s="95" customFormat="1" ht="12">
      <c r="A189" s="94"/>
      <c r="B189" s="82"/>
      <c r="C189" s="83" t="s">
        <v>68</v>
      </c>
      <c r="D189" s="94">
        <f t="shared" si="39"/>
      </c>
      <c r="E189" s="94">
        <f t="shared" si="40"/>
        <v>30336.600000000002</v>
      </c>
      <c r="F189" s="94">
        <f t="shared" si="40"/>
        <v>31067.215200000002</v>
      </c>
      <c r="G189" s="94">
        <f t="shared" si="40"/>
        <v>31973.278365000006</v>
      </c>
      <c r="H189" s="94">
        <f t="shared" si="40"/>
        <v>11768.90426775</v>
      </c>
      <c r="I189" s="94">
        <f t="shared" si="40"/>
        <v>12913.144575975004</v>
      </c>
      <c r="J189" s="94">
        <f t="shared" si="40"/>
        <v>12994.782351547503</v>
      </c>
      <c r="K189" s="94">
        <f t="shared" si="40"/>
        <v>13312.33320134419</v>
      </c>
      <c r="L189" s="94">
        <f t="shared" si="40"/>
        <v>13670.639129103276</v>
      </c>
      <c r="M189" s="94">
        <f t="shared" si="40"/>
        <v>14133.88247888949</v>
      </c>
      <c r="N189" s="94">
        <f t="shared" si="40"/>
        <v>14692.738126507644</v>
      </c>
      <c r="O189" s="144">
        <f t="shared" si="40"/>
        <v>15111.372733027456</v>
      </c>
      <c r="P189" s="144">
        <f t="shared" si="40"/>
        <v>15447.35749766702</v>
      </c>
      <c r="Q189" s="144">
        <f t="shared" si="40"/>
        <v>15826.831517255901</v>
      </c>
      <c r="R189" s="144">
        <f t="shared" si="40"/>
        <v>17653.677319625505</v>
      </c>
      <c r="S189" s="144">
        <f t="shared" si="40"/>
        <v>19238.70628173912</v>
      </c>
      <c r="T189" s="144">
        <f t="shared" si="40"/>
        <v>19281.12750421607</v>
      </c>
      <c r="U189" s="144">
        <f t="shared" si="40"/>
        <v>19706.376213278207</v>
      </c>
      <c r="V189" s="144">
        <f t="shared" si="40"/>
        <v>21788.247011581123</v>
      </c>
      <c r="W189" s="144">
        <f t="shared" si="40"/>
        <v>23605.319940420548</v>
      </c>
      <c r="X189" s="144">
        <f t="shared" si="40"/>
        <v>23916.365609236265</v>
      </c>
      <c r="AD189" s="85"/>
    </row>
    <row r="190" spans="1:30" s="95" customFormat="1" ht="12">
      <c r="A190" s="94"/>
      <c r="B190" s="82"/>
      <c r="C190" s="83" t="s">
        <v>65</v>
      </c>
      <c r="D190" s="94">
        <f t="shared" si="39"/>
      </c>
      <c r="E190" s="94">
        <f t="shared" si="40"/>
        <v>454.65000000000003</v>
      </c>
      <c r="F190" s="94">
        <f t="shared" si="40"/>
        <v>1435.4550000000002</v>
      </c>
      <c r="G190" s="94">
        <f t="shared" si="40"/>
        <v>2516.67675</v>
      </c>
      <c r="H190" s="94">
        <f t="shared" si="40"/>
        <v>2482.0637625000004</v>
      </c>
      <c r="I190" s="94">
        <f t="shared" si="40"/>
        <v>1989.7229559375005</v>
      </c>
      <c r="J190" s="94">
        <f t="shared" si="40"/>
        <v>2420.2127269687508</v>
      </c>
      <c r="K190" s="94">
        <f t="shared" si="40"/>
        <v>2998.53100068047</v>
      </c>
      <c r="L190" s="94">
        <f t="shared" si="40"/>
        <v>3628.630569945939</v>
      </c>
      <c r="M190" s="94">
        <f t="shared" si="40"/>
        <v>4211.856106381671</v>
      </c>
      <c r="N190" s="94">
        <f t="shared" si="40"/>
        <v>4722.165523027805</v>
      </c>
      <c r="O190" s="144">
        <f t="shared" si="40"/>
        <v>5387.56897806639</v>
      </c>
      <c r="P190" s="144">
        <f t="shared" si="40"/>
        <v>6238.80487660088</v>
      </c>
      <c r="Q190" s="144">
        <f t="shared" si="40"/>
        <v>7163.581091685976</v>
      </c>
      <c r="R190" s="144">
        <f t="shared" si="40"/>
        <v>6717.90791689788</v>
      </c>
      <c r="S190" s="144">
        <f t="shared" si="40"/>
        <v>6047.602073907672</v>
      </c>
      <c r="T190" s="144">
        <f t="shared" si="40"/>
        <v>6889.152200933394</v>
      </c>
      <c r="U190" s="144">
        <f t="shared" si="40"/>
        <v>7976.2237459476</v>
      </c>
      <c r="V190" s="144">
        <f t="shared" si="40"/>
        <v>7559.191013023701</v>
      </c>
      <c r="W190" s="144">
        <f t="shared" si="40"/>
        <v>6901.100983570874</v>
      </c>
      <c r="X190" s="144">
        <f t="shared" si="40"/>
        <v>7723.749619675415</v>
      </c>
      <c r="AD190" s="85"/>
    </row>
    <row r="191" spans="1:30" s="95" customFormat="1" ht="12">
      <c r="A191" s="94"/>
      <c r="B191" s="82"/>
      <c r="C191" s="126" t="s">
        <v>87</v>
      </c>
      <c r="D191" s="94">
        <f t="shared" si="39"/>
      </c>
      <c r="E191" s="94">
        <f>IF(E148&lt;&gt;0,PRODUCT(E148,E$264),0)</f>
        <v>0</v>
      </c>
      <c r="F191" s="94">
        <f aca="true" t="shared" si="42" ref="F191:X191">IF(F148&lt;&gt;0,PRODUCT(F148,F$264),0)</f>
        <v>-171.8577</v>
      </c>
      <c r="G191" s="94">
        <f t="shared" si="42"/>
        <v>-542.60199</v>
      </c>
      <c r="H191" s="94">
        <f t="shared" si="42"/>
        <v>-951.3038115000002</v>
      </c>
      <c r="I191" s="94">
        <f t="shared" si="42"/>
        <v>-938.2201022250002</v>
      </c>
      <c r="J191" s="94">
        <f t="shared" si="42"/>
        <v>-752.1152773443753</v>
      </c>
      <c r="K191" s="94">
        <f t="shared" si="42"/>
        <v>-914.8404107941877</v>
      </c>
      <c r="L191" s="94">
        <f t="shared" si="42"/>
        <v>-1133.4447182572176</v>
      </c>
      <c r="M191" s="94">
        <f t="shared" si="42"/>
        <v>-1371.622355439565</v>
      </c>
      <c r="N191" s="94">
        <f t="shared" si="42"/>
        <v>-1592.0816082122717</v>
      </c>
      <c r="O191" s="144">
        <f t="shared" si="42"/>
        <v>-1784.97856770451</v>
      </c>
      <c r="P191" s="144">
        <f t="shared" si="42"/>
        <v>-2036.5010737090954</v>
      </c>
      <c r="Q191" s="144">
        <f t="shared" si="42"/>
        <v>-2358.2682433551327</v>
      </c>
      <c r="R191" s="144">
        <f t="shared" si="42"/>
        <v>-2707.833652657299</v>
      </c>
      <c r="S191" s="144">
        <f t="shared" si="42"/>
        <v>-2539.3691925873986</v>
      </c>
      <c r="T191" s="144">
        <f t="shared" si="42"/>
        <v>-2285.9935839371</v>
      </c>
      <c r="U191" s="144">
        <f t="shared" si="42"/>
        <v>-2604.099531952823</v>
      </c>
      <c r="V191" s="144">
        <f t="shared" si="42"/>
        <v>-3015.012575968193</v>
      </c>
      <c r="W191" s="144">
        <f t="shared" si="42"/>
        <v>-2857.3742029229593</v>
      </c>
      <c r="X191" s="144">
        <f t="shared" si="42"/>
        <v>-2608.6161717897903</v>
      </c>
      <c r="AD191" s="85"/>
    </row>
    <row r="192" spans="1:30" s="95" customFormat="1" ht="12">
      <c r="A192" s="94"/>
      <c r="B192" s="82"/>
      <c r="C192" s="83" t="s">
        <v>69</v>
      </c>
      <c r="D192" s="94">
        <f t="shared" si="39"/>
      </c>
      <c r="E192" s="96">
        <f aca="true" t="shared" si="43" ref="E192:X196">IF(E149&lt;&gt;0,PRODUCT(E149,E$264),"")</f>
        <v>30791.25</v>
      </c>
      <c r="F192" s="96">
        <f t="shared" si="43"/>
        <v>32330.8125</v>
      </c>
      <c r="G192" s="96">
        <f t="shared" si="43"/>
        <v>33947.353125</v>
      </c>
      <c r="H192" s="96">
        <f t="shared" si="43"/>
        <v>13299.664218750002</v>
      </c>
      <c r="I192" s="96">
        <f t="shared" si="43"/>
        <v>13964.647429687504</v>
      </c>
      <c r="J192" s="96">
        <f t="shared" si="43"/>
        <v>14662.879801171879</v>
      </c>
      <c r="K192" s="96">
        <f t="shared" si="43"/>
        <v>15396.023791230473</v>
      </c>
      <c r="L192" s="96">
        <f t="shared" si="43"/>
        <v>16165.824980791996</v>
      </c>
      <c r="M192" s="96">
        <f t="shared" si="43"/>
        <v>16974.116229831598</v>
      </c>
      <c r="N192" s="96">
        <f t="shared" si="43"/>
        <v>17822.822041323176</v>
      </c>
      <c r="O192" s="145">
        <f t="shared" si="43"/>
        <v>18713.963143389337</v>
      </c>
      <c r="P192" s="145">
        <f t="shared" si="43"/>
        <v>19649.661300558804</v>
      </c>
      <c r="Q192" s="145">
        <f t="shared" si="43"/>
        <v>20632.144365586748</v>
      </c>
      <c r="R192" s="145">
        <f t="shared" si="43"/>
        <v>21663.751583866087</v>
      </c>
      <c r="S192" s="145">
        <f t="shared" si="43"/>
        <v>22746.939163059393</v>
      </c>
      <c r="T192" s="145">
        <f t="shared" si="43"/>
        <v>23884.286121212364</v>
      </c>
      <c r="U192" s="145">
        <f t="shared" si="43"/>
        <v>25078.500427272986</v>
      </c>
      <c r="V192" s="145">
        <f t="shared" si="43"/>
        <v>26332.425448636634</v>
      </c>
      <c r="W192" s="145">
        <f t="shared" si="43"/>
        <v>27649.046721068462</v>
      </c>
      <c r="X192" s="145">
        <f t="shared" si="43"/>
        <v>29031.499057121888</v>
      </c>
      <c r="AD192" s="85"/>
    </row>
    <row r="193" spans="1:30" s="95" customFormat="1" ht="12">
      <c r="A193" s="94"/>
      <c r="B193" s="82"/>
      <c r="C193" s="82"/>
      <c r="D193" s="94">
        <f t="shared" si="39"/>
      </c>
      <c r="E193" s="94">
        <f t="shared" si="43"/>
      </c>
      <c r="F193" s="94">
        <f t="shared" si="43"/>
      </c>
      <c r="G193" s="94">
        <f t="shared" si="43"/>
      </c>
      <c r="H193" s="94">
        <f t="shared" si="43"/>
      </c>
      <c r="I193" s="94">
        <f t="shared" si="43"/>
      </c>
      <c r="J193" s="94">
        <f t="shared" si="43"/>
      </c>
      <c r="K193" s="94">
        <f t="shared" si="43"/>
      </c>
      <c r="L193" s="94">
        <f t="shared" si="43"/>
      </c>
      <c r="M193" s="94">
        <f t="shared" si="43"/>
      </c>
      <c r="N193" s="94">
        <f t="shared" si="43"/>
      </c>
      <c r="O193" s="144">
        <f t="shared" si="43"/>
      </c>
      <c r="P193" s="144">
        <f t="shared" si="43"/>
      </c>
      <c r="Q193" s="144">
        <f t="shared" si="43"/>
      </c>
      <c r="R193" s="144">
        <f t="shared" si="43"/>
      </c>
      <c r="S193" s="144">
        <f t="shared" si="43"/>
      </c>
      <c r="T193" s="144">
        <f t="shared" si="43"/>
      </c>
      <c r="U193" s="144">
        <f t="shared" si="43"/>
      </c>
      <c r="V193" s="144">
        <f t="shared" si="43"/>
      </c>
      <c r="W193" s="144">
        <f t="shared" si="43"/>
      </c>
      <c r="X193" s="144">
        <f t="shared" si="43"/>
      </c>
      <c r="AD193" s="85"/>
    </row>
    <row r="194" spans="1:30" s="95" customFormat="1" ht="12">
      <c r="A194" s="94"/>
      <c r="B194" s="90">
        <v>1</v>
      </c>
      <c r="C194" s="90" t="str">
        <f>+C89</f>
        <v>Painting - External</v>
      </c>
      <c r="D194" s="90">
        <f t="shared" si="39"/>
      </c>
      <c r="E194" s="90">
        <f t="shared" si="43"/>
      </c>
      <c r="F194" s="90">
        <f t="shared" si="43"/>
      </c>
      <c r="G194" s="90">
        <f t="shared" si="43"/>
      </c>
      <c r="H194" s="90">
        <f t="shared" si="43"/>
        <v>54697.78125000001</v>
      </c>
      <c r="I194" s="90">
        <f t="shared" si="43"/>
      </c>
      <c r="J194" s="90">
        <f t="shared" si="43"/>
      </c>
      <c r="K194" s="90">
        <f t="shared" si="43"/>
      </c>
      <c r="L194" s="90">
        <f t="shared" si="43"/>
      </c>
      <c r="M194" s="90">
        <f t="shared" si="43"/>
      </c>
      <c r="N194" s="90">
        <f t="shared" si="43"/>
      </c>
      <c r="O194" s="135">
        <f t="shared" si="43"/>
      </c>
      <c r="P194" s="135">
        <f t="shared" si="43"/>
      </c>
      <c r="Q194" s="135">
        <f t="shared" si="43"/>
      </c>
      <c r="R194" s="135">
        <f t="shared" si="43"/>
        <v>89096.92197477294</v>
      </c>
      <c r="S194" s="135">
        <f t="shared" si="43"/>
      </c>
      <c r="T194" s="135">
        <f t="shared" si="43"/>
      </c>
      <c r="U194" s="135">
        <f t="shared" si="43"/>
      </c>
      <c r="V194" s="135">
        <f t="shared" si="43"/>
      </c>
      <c r="W194" s="135">
        <f t="shared" si="43"/>
      </c>
      <c r="X194" s="135">
        <f t="shared" si="43"/>
      </c>
      <c r="AD194" s="85"/>
    </row>
    <row r="195" spans="1:30" s="95" customFormat="1" ht="12">
      <c r="A195" s="94"/>
      <c r="B195" s="93">
        <v>2</v>
      </c>
      <c r="C195" s="90" t="str">
        <f aca="true" t="shared" si="44" ref="C195:C218">+C90</f>
        <v>Swimming Pool Pump</v>
      </c>
      <c r="D195" s="90">
        <f t="shared" si="39"/>
        <v>5000</v>
      </c>
      <c r="E195" s="90">
        <f t="shared" si="43"/>
      </c>
      <c r="F195" s="90">
        <f t="shared" si="43"/>
      </c>
      <c r="G195" s="90">
        <f t="shared" si="43"/>
      </c>
      <c r="H195" s="90">
        <f t="shared" si="43"/>
      </c>
      <c r="I195" s="90">
        <f t="shared" si="43"/>
        <v>6381.4078125000015</v>
      </c>
      <c r="J195" s="90">
        <f t="shared" si="43"/>
      </c>
      <c r="K195" s="90">
        <f t="shared" si="43"/>
      </c>
      <c r="L195" s="90">
        <f t="shared" si="43"/>
      </c>
      <c r="M195" s="90">
        <f t="shared" si="43"/>
      </c>
      <c r="N195" s="90">
        <f t="shared" si="43"/>
        <v>8144.47313388721</v>
      </c>
      <c r="O195" s="135">
        <f t="shared" si="43"/>
      </c>
      <c r="P195" s="135">
        <f t="shared" si="43"/>
      </c>
      <c r="Q195" s="135">
        <f t="shared" si="43"/>
      </c>
      <c r="R195" s="135">
        <f t="shared" si="43"/>
      </c>
      <c r="S195" s="135">
        <f t="shared" si="43"/>
        <v>10394.640897056845</v>
      </c>
      <c r="T195" s="135">
        <f t="shared" si="43"/>
      </c>
      <c r="U195" s="135">
        <f t="shared" si="43"/>
      </c>
      <c r="V195" s="135">
        <f t="shared" si="43"/>
      </c>
      <c r="W195" s="135">
        <f t="shared" si="43"/>
      </c>
      <c r="X195" s="135">
        <f t="shared" si="43"/>
        <v>13266.488525722114</v>
      </c>
      <c r="AD195" s="85"/>
    </row>
    <row r="196" spans="1:30" s="95" customFormat="1" ht="12">
      <c r="A196" s="94"/>
      <c r="B196" s="93">
        <v>3</v>
      </c>
      <c r="C196" s="90" t="str">
        <f t="shared" si="44"/>
        <v>Swimming Pool Structure</v>
      </c>
      <c r="D196" s="90">
        <f t="shared" si="39"/>
      </c>
      <c r="E196" s="90">
        <f t="shared" si="43"/>
      </c>
      <c r="F196" s="90">
        <f t="shared" si="43"/>
      </c>
      <c r="G196" s="90">
        <f t="shared" si="43"/>
      </c>
      <c r="H196" s="90">
        <f t="shared" si="43"/>
      </c>
      <c r="I196" s="90">
        <f t="shared" si="43"/>
      </c>
      <c r="J196" s="90">
        <f t="shared" si="43"/>
      </c>
      <c r="K196" s="90">
        <f t="shared" si="43"/>
      </c>
      <c r="L196" s="90">
        <f t="shared" si="43"/>
      </c>
      <c r="M196" s="90">
        <f t="shared" si="43"/>
      </c>
      <c r="N196" s="90">
        <f t="shared" si="43"/>
      </c>
      <c r="O196" s="135">
        <f t="shared" si="43"/>
      </c>
      <c r="P196" s="135">
        <f t="shared" si="43"/>
      </c>
      <c r="Q196" s="135">
        <f t="shared" si="43"/>
      </c>
      <c r="R196" s="135">
        <f t="shared" si="43"/>
      </c>
      <c r="S196" s="135">
        <f t="shared" si="43"/>
      </c>
      <c r="T196" s="135">
        <f aca="true" t="shared" si="45" ref="E196:X201">IF(T153&lt;&gt;0,PRODUCT(T153,T$264),"")</f>
      </c>
      <c r="U196" s="135">
        <f t="shared" si="45"/>
      </c>
      <c r="V196" s="135">
        <f t="shared" si="45"/>
        <v>108297.86551609887</v>
      </c>
      <c r="W196" s="135">
        <f t="shared" si="45"/>
      </c>
      <c r="X196" s="135">
        <f t="shared" si="45"/>
      </c>
      <c r="AD196" s="85"/>
    </row>
    <row r="197" spans="1:30" s="95" customFormat="1" ht="12">
      <c r="A197" s="94"/>
      <c r="B197" s="93">
        <v>4</v>
      </c>
      <c r="C197" s="90" t="str">
        <f t="shared" si="44"/>
        <v>Landscaping</v>
      </c>
      <c r="D197" s="90">
        <f t="shared" si="39"/>
      </c>
      <c r="E197" s="90">
        <f t="shared" si="45"/>
      </c>
      <c r="F197" s="90">
        <f t="shared" si="45"/>
      </c>
      <c r="G197" s="90">
        <f t="shared" si="45"/>
      </c>
      <c r="H197" s="90">
        <f t="shared" si="45"/>
        <v>5469.778125000001</v>
      </c>
      <c r="I197" s="90">
        <f t="shared" si="45"/>
      </c>
      <c r="J197" s="90">
        <f t="shared" si="45"/>
      </c>
      <c r="K197" s="90">
        <f t="shared" si="45"/>
      </c>
      <c r="L197" s="90">
        <f t="shared" si="45"/>
      </c>
      <c r="M197" s="90">
        <f t="shared" si="45"/>
        <v>6980.976971903323</v>
      </c>
      <c r="N197" s="90">
        <f t="shared" si="45"/>
      </c>
      <c r="O197" s="135">
        <f t="shared" si="45"/>
      </c>
      <c r="P197" s="135">
        <f t="shared" si="45"/>
      </c>
      <c r="Q197" s="135">
        <f t="shared" si="45"/>
      </c>
      <c r="R197" s="135">
        <f t="shared" si="45"/>
        <v>8909.692197477294</v>
      </c>
      <c r="S197" s="135">
        <f t="shared" si="45"/>
      </c>
      <c r="T197" s="135">
        <f t="shared" si="45"/>
      </c>
      <c r="U197" s="135">
        <f t="shared" si="45"/>
      </c>
      <c r="V197" s="135">
        <f t="shared" si="45"/>
      </c>
      <c r="W197" s="135">
        <f t="shared" si="45"/>
        <v>11371.275879190382</v>
      </c>
      <c r="X197" s="135">
        <f t="shared" si="45"/>
      </c>
      <c r="AD197" s="85"/>
    </row>
    <row r="198" spans="1:30" s="95" customFormat="1" ht="12">
      <c r="A198" s="94"/>
      <c r="B198" s="93">
        <v>5</v>
      </c>
      <c r="C198" s="90" t="str">
        <f t="shared" si="44"/>
        <v>Window Frames</v>
      </c>
      <c r="D198" s="90">
        <f t="shared" si="39"/>
      </c>
      <c r="E198" s="90">
        <f t="shared" si="45"/>
      </c>
      <c r="F198" s="90">
        <f t="shared" si="45"/>
      </c>
      <c r="G198" s="90">
        <f t="shared" si="45"/>
      </c>
      <c r="H198" s="90">
        <f t="shared" si="45"/>
      </c>
      <c r="I198" s="90">
        <f t="shared" si="45"/>
      </c>
      <c r="J198" s="90">
        <f t="shared" si="45"/>
      </c>
      <c r="K198" s="90">
        <f t="shared" si="45"/>
      </c>
      <c r="L198" s="90">
        <f t="shared" si="45"/>
      </c>
      <c r="M198" s="90">
        <f t="shared" si="45"/>
      </c>
      <c r="N198" s="90">
        <f t="shared" si="45"/>
      </c>
      <c r="O198" s="135">
        <f t="shared" si="45"/>
      </c>
      <c r="P198" s="135">
        <f t="shared" si="45"/>
      </c>
      <c r="Q198" s="135">
        <f t="shared" si="45"/>
      </c>
      <c r="R198" s="135">
        <f t="shared" si="45"/>
      </c>
      <c r="S198" s="135">
        <f t="shared" si="45"/>
      </c>
      <c r="T198" s="135">
        <f t="shared" si="45"/>
      </c>
      <c r="U198" s="135">
        <f t="shared" si="45"/>
      </c>
      <c r="V198" s="135">
        <f t="shared" si="45"/>
      </c>
      <c r="W198" s="135">
        <f t="shared" si="45"/>
      </c>
      <c r="X198" s="135">
        <f t="shared" si="45"/>
      </c>
      <c r="AD198" s="85"/>
    </row>
    <row r="199" spans="1:30" s="95" customFormat="1" ht="12">
      <c r="A199" s="94"/>
      <c r="B199" s="93">
        <v>6</v>
      </c>
      <c r="C199" s="90">
        <f t="shared" si="44"/>
        <v>0</v>
      </c>
      <c r="D199" s="90">
        <f t="shared" si="39"/>
      </c>
      <c r="E199" s="90">
        <f t="shared" si="45"/>
      </c>
      <c r="F199" s="90">
        <f t="shared" si="45"/>
      </c>
      <c r="G199" s="90">
        <f t="shared" si="45"/>
      </c>
      <c r="H199" s="90">
        <f t="shared" si="45"/>
      </c>
      <c r="I199" s="90">
        <f t="shared" si="45"/>
      </c>
      <c r="J199" s="90">
        <f t="shared" si="45"/>
      </c>
      <c r="K199" s="90">
        <f t="shared" si="45"/>
      </c>
      <c r="L199" s="90">
        <f t="shared" si="45"/>
      </c>
      <c r="M199" s="90">
        <f t="shared" si="45"/>
      </c>
      <c r="N199" s="90">
        <f t="shared" si="45"/>
      </c>
      <c r="O199" s="135">
        <f t="shared" si="45"/>
      </c>
      <c r="P199" s="135">
        <f t="shared" si="45"/>
      </c>
      <c r="Q199" s="135">
        <f t="shared" si="45"/>
      </c>
      <c r="R199" s="135">
        <f t="shared" si="45"/>
      </c>
      <c r="S199" s="135">
        <f t="shared" si="45"/>
      </c>
      <c r="T199" s="135">
        <f t="shared" si="45"/>
      </c>
      <c r="U199" s="135">
        <f t="shared" si="45"/>
      </c>
      <c r="V199" s="135">
        <f t="shared" si="45"/>
      </c>
      <c r="W199" s="135">
        <f t="shared" si="45"/>
      </c>
      <c r="X199" s="135">
        <f t="shared" si="45"/>
      </c>
      <c r="AD199" s="85"/>
    </row>
    <row r="200" spans="1:30" s="95" customFormat="1" ht="12">
      <c r="A200" s="94"/>
      <c r="B200" s="93">
        <v>7</v>
      </c>
      <c r="C200" s="90">
        <f t="shared" si="44"/>
        <v>0</v>
      </c>
      <c r="D200" s="90">
        <f t="shared" si="39"/>
      </c>
      <c r="E200" s="90">
        <f t="shared" si="45"/>
      </c>
      <c r="F200" s="90">
        <f t="shared" si="45"/>
      </c>
      <c r="G200" s="90">
        <f t="shared" si="45"/>
      </c>
      <c r="H200" s="90">
        <f t="shared" si="45"/>
      </c>
      <c r="I200" s="90">
        <f t="shared" si="45"/>
      </c>
      <c r="J200" s="90">
        <f t="shared" si="45"/>
      </c>
      <c r="K200" s="90">
        <f t="shared" si="45"/>
      </c>
      <c r="L200" s="90">
        <f t="shared" si="45"/>
      </c>
      <c r="M200" s="90">
        <f t="shared" si="45"/>
      </c>
      <c r="N200" s="90">
        <f t="shared" si="45"/>
      </c>
      <c r="O200" s="135">
        <f t="shared" si="45"/>
      </c>
      <c r="P200" s="135">
        <f t="shared" si="45"/>
      </c>
      <c r="Q200" s="135">
        <f t="shared" si="45"/>
      </c>
      <c r="R200" s="135">
        <f t="shared" si="45"/>
      </c>
      <c r="S200" s="135">
        <f t="shared" si="45"/>
      </c>
      <c r="T200" s="135">
        <f t="shared" si="45"/>
      </c>
      <c r="U200" s="135">
        <f t="shared" si="45"/>
      </c>
      <c r="V200" s="135">
        <f t="shared" si="45"/>
      </c>
      <c r="W200" s="135">
        <f t="shared" si="45"/>
      </c>
      <c r="X200" s="135">
        <f t="shared" si="45"/>
      </c>
      <c r="AD200" s="85"/>
    </row>
    <row r="201" spans="1:30" s="95" customFormat="1" ht="12">
      <c r="A201" s="94"/>
      <c r="B201" s="93">
        <v>8</v>
      </c>
      <c r="C201" s="90">
        <f t="shared" si="44"/>
        <v>0</v>
      </c>
      <c r="D201" s="90">
        <f t="shared" si="39"/>
      </c>
      <c r="E201" s="90">
        <f t="shared" si="45"/>
      </c>
      <c r="F201" s="90">
        <f t="shared" si="45"/>
      </c>
      <c r="G201" s="90">
        <f t="shared" si="45"/>
      </c>
      <c r="H201" s="90">
        <f t="shared" si="45"/>
      </c>
      <c r="I201" s="90">
        <f t="shared" si="45"/>
      </c>
      <c r="J201" s="90">
        <f t="shared" si="45"/>
      </c>
      <c r="K201" s="90">
        <f t="shared" si="45"/>
      </c>
      <c r="L201" s="90">
        <f t="shared" si="45"/>
      </c>
      <c r="M201" s="90">
        <f t="shared" si="45"/>
      </c>
      <c r="N201" s="90">
        <f t="shared" si="45"/>
      </c>
      <c r="O201" s="135">
        <f t="shared" si="45"/>
      </c>
      <c r="P201" s="135">
        <f t="shared" si="45"/>
      </c>
      <c r="Q201" s="135">
        <f t="shared" si="45"/>
      </c>
      <c r="R201" s="135">
        <f t="shared" si="45"/>
      </c>
      <c r="S201" s="135">
        <f t="shared" si="45"/>
      </c>
      <c r="T201" s="135">
        <f aca="true" t="shared" si="46" ref="E201:X206">IF(T158&lt;&gt;0,PRODUCT(T158,T$264),"")</f>
      </c>
      <c r="U201" s="135">
        <f t="shared" si="46"/>
      </c>
      <c r="V201" s="135">
        <f t="shared" si="46"/>
      </c>
      <c r="W201" s="135">
        <f t="shared" si="46"/>
      </c>
      <c r="X201" s="135">
        <f t="shared" si="46"/>
      </c>
      <c r="AD201" s="85"/>
    </row>
    <row r="202" spans="1:30" s="95" customFormat="1" ht="12">
      <c r="A202" s="94"/>
      <c r="B202" s="93">
        <v>9</v>
      </c>
      <c r="C202" s="90">
        <f t="shared" si="44"/>
        <v>0</v>
      </c>
      <c r="D202" s="90">
        <f t="shared" si="39"/>
      </c>
      <c r="E202" s="90">
        <f t="shared" si="46"/>
      </c>
      <c r="F202" s="90">
        <f t="shared" si="46"/>
      </c>
      <c r="G202" s="90">
        <f t="shared" si="46"/>
      </c>
      <c r="H202" s="90">
        <f t="shared" si="46"/>
      </c>
      <c r="I202" s="90">
        <f t="shared" si="46"/>
      </c>
      <c r="J202" s="90">
        <f t="shared" si="46"/>
      </c>
      <c r="K202" s="90">
        <f t="shared" si="46"/>
      </c>
      <c r="L202" s="90">
        <f t="shared" si="46"/>
      </c>
      <c r="M202" s="90">
        <f t="shared" si="46"/>
      </c>
      <c r="N202" s="90">
        <f t="shared" si="46"/>
      </c>
      <c r="O202" s="135">
        <f t="shared" si="46"/>
      </c>
      <c r="P202" s="135">
        <f t="shared" si="46"/>
      </c>
      <c r="Q202" s="135">
        <f t="shared" si="46"/>
      </c>
      <c r="R202" s="135">
        <f t="shared" si="46"/>
      </c>
      <c r="S202" s="135">
        <f t="shared" si="46"/>
      </c>
      <c r="T202" s="135">
        <f t="shared" si="46"/>
      </c>
      <c r="U202" s="135">
        <f t="shared" si="46"/>
      </c>
      <c r="V202" s="135">
        <f t="shared" si="46"/>
      </c>
      <c r="W202" s="135">
        <f t="shared" si="46"/>
      </c>
      <c r="X202" s="135">
        <f t="shared" si="46"/>
      </c>
      <c r="AD202" s="85"/>
    </row>
    <row r="203" spans="1:30" s="95" customFormat="1" ht="12">
      <c r="A203" s="94"/>
      <c r="B203" s="93">
        <v>10</v>
      </c>
      <c r="C203" s="90">
        <f t="shared" si="44"/>
        <v>0</v>
      </c>
      <c r="D203" s="90">
        <f t="shared" si="39"/>
      </c>
      <c r="E203" s="90">
        <f t="shared" si="46"/>
      </c>
      <c r="F203" s="90">
        <f t="shared" si="46"/>
      </c>
      <c r="G203" s="90">
        <f t="shared" si="46"/>
      </c>
      <c r="H203" s="90">
        <f t="shared" si="46"/>
      </c>
      <c r="I203" s="90">
        <f t="shared" si="46"/>
      </c>
      <c r="J203" s="90">
        <f t="shared" si="46"/>
      </c>
      <c r="K203" s="90">
        <f t="shared" si="46"/>
      </c>
      <c r="L203" s="90">
        <f t="shared" si="46"/>
      </c>
      <c r="M203" s="90">
        <f t="shared" si="46"/>
      </c>
      <c r="N203" s="90">
        <f t="shared" si="46"/>
      </c>
      <c r="O203" s="135">
        <f t="shared" si="46"/>
      </c>
      <c r="P203" s="135">
        <f t="shared" si="46"/>
      </c>
      <c r="Q203" s="135">
        <f t="shared" si="46"/>
      </c>
      <c r="R203" s="135">
        <f t="shared" si="46"/>
      </c>
      <c r="S203" s="135">
        <f t="shared" si="46"/>
      </c>
      <c r="T203" s="135">
        <f t="shared" si="46"/>
      </c>
      <c r="U203" s="135">
        <f t="shared" si="46"/>
      </c>
      <c r="V203" s="135">
        <f t="shared" si="46"/>
      </c>
      <c r="W203" s="135">
        <f t="shared" si="46"/>
      </c>
      <c r="X203" s="135">
        <f t="shared" si="46"/>
      </c>
      <c r="AD203" s="85"/>
    </row>
    <row r="204" spans="1:30" s="95" customFormat="1" ht="12">
      <c r="A204" s="94"/>
      <c r="B204" s="93">
        <v>11</v>
      </c>
      <c r="C204" s="90">
        <f t="shared" si="44"/>
        <v>0</v>
      </c>
      <c r="D204" s="90">
        <f t="shared" si="39"/>
      </c>
      <c r="E204" s="90">
        <f t="shared" si="46"/>
      </c>
      <c r="F204" s="90">
        <f t="shared" si="46"/>
      </c>
      <c r="G204" s="90">
        <f t="shared" si="46"/>
      </c>
      <c r="H204" s="90">
        <f t="shared" si="46"/>
      </c>
      <c r="I204" s="90">
        <f t="shared" si="46"/>
      </c>
      <c r="J204" s="90">
        <f t="shared" si="46"/>
      </c>
      <c r="K204" s="90">
        <f t="shared" si="46"/>
      </c>
      <c r="L204" s="90">
        <f t="shared" si="46"/>
      </c>
      <c r="M204" s="90">
        <f t="shared" si="46"/>
      </c>
      <c r="N204" s="90">
        <f t="shared" si="46"/>
      </c>
      <c r="O204" s="135">
        <f t="shared" si="46"/>
      </c>
      <c r="P204" s="135">
        <f t="shared" si="46"/>
      </c>
      <c r="Q204" s="135">
        <f t="shared" si="46"/>
      </c>
      <c r="R204" s="135">
        <f t="shared" si="46"/>
      </c>
      <c r="S204" s="135">
        <f t="shared" si="46"/>
      </c>
      <c r="T204" s="135">
        <f t="shared" si="46"/>
      </c>
      <c r="U204" s="135">
        <f t="shared" si="46"/>
      </c>
      <c r="V204" s="135">
        <f t="shared" si="46"/>
      </c>
      <c r="W204" s="135">
        <f t="shared" si="46"/>
      </c>
      <c r="X204" s="135">
        <f t="shared" si="46"/>
      </c>
      <c r="AD204" s="85"/>
    </row>
    <row r="205" spans="1:30" s="95" customFormat="1" ht="12">
      <c r="A205" s="94"/>
      <c r="B205" s="93">
        <v>12</v>
      </c>
      <c r="C205" s="90">
        <f t="shared" si="44"/>
        <v>0</v>
      </c>
      <c r="D205" s="90">
        <f t="shared" si="39"/>
      </c>
      <c r="E205" s="90">
        <f t="shared" si="46"/>
      </c>
      <c r="F205" s="90">
        <f t="shared" si="46"/>
      </c>
      <c r="G205" s="90">
        <f t="shared" si="46"/>
      </c>
      <c r="H205" s="90">
        <f t="shared" si="46"/>
      </c>
      <c r="I205" s="90">
        <f t="shared" si="46"/>
      </c>
      <c r="J205" s="90">
        <f t="shared" si="46"/>
      </c>
      <c r="K205" s="90">
        <f t="shared" si="46"/>
      </c>
      <c r="L205" s="90">
        <f t="shared" si="46"/>
      </c>
      <c r="M205" s="90">
        <f t="shared" si="46"/>
      </c>
      <c r="N205" s="90">
        <f t="shared" si="46"/>
      </c>
      <c r="O205" s="135">
        <f t="shared" si="46"/>
      </c>
      <c r="P205" s="135">
        <f t="shared" si="46"/>
      </c>
      <c r="Q205" s="135">
        <f t="shared" si="46"/>
      </c>
      <c r="R205" s="135">
        <f t="shared" si="46"/>
      </c>
      <c r="S205" s="135">
        <f t="shared" si="46"/>
      </c>
      <c r="T205" s="135">
        <f t="shared" si="46"/>
      </c>
      <c r="U205" s="135">
        <f t="shared" si="46"/>
      </c>
      <c r="V205" s="135">
        <f t="shared" si="46"/>
      </c>
      <c r="W205" s="135">
        <f t="shared" si="46"/>
      </c>
      <c r="X205" s="135">
        <f t="shared" si="46"/>
      </c>
      <c r="AD205" s="85"/>
    </row>
    <row r="206" spans="1:30" s="95" customFormat="1" ht="12">
      <c r="A206" s="94"/>
      <c r="B206" s="93">
        <v>13</v>
      </c>
      <c r="C206" s="90">
        <f t="shared" si="44"/>
        <v>0</v>
      </c>
      <c r="D206" s="90">
        <f t="shared" si="39"/>
      </c>
      <c r="E206" s="90">
        <f t="shared" si="46"/>
      </c>
      <c r="F206" s="90">
        <f t="shared" si="46"/>
      </c>
      <c r="G206" s="90">
        <f t="shared" si="46"/>
      </c>
      <c r="H206" s="90">
        <f t="shared" si="46"/>
      </c>
      <c r="I206" s="90">
        <f t="shared" si="46"/>
      </c>
      <c r="J206" s="90">
        <f t="shared" si="46"/>
      </c>
      <c r="K206" s="90">
        <f t="shared" si="46"/>
      </c>
      <c r="L206" s="90">
        <f t="shared" si="46"/>
      </c>
      <c r="M206" s="90">
        <f t="shared" si="46"/>
      </c>
      <c r="N206" s="90">
        <f t="shared" si="46"/>
      </c>
      <c r="O206" s="135">
        <f t="shared" si="46"/>
      </c>
      <c r="P206" s="135">
        <f t="shared" si="46"/>
      </c>
      <c r="Q206" s="135">
        <f t="shared" si="46"/>
      </c>
      <c r="R206" s="135">
        <f t="shared" si="46"/>
      </c>
      <c r="S206" s="135">
        <f t="shared" si="46"/>
      </c>
      <c r="T206" s="135">
        <f aca="true" t="shared" si="47" ref="E206:X211">IF(T163&lt;&gt;0,PRODUCT(T163,T$264),"")</f>
      </c>
      <c r="U206" s="135">
        <f t="shared" si="47"/>
      </c>
      <c r="V206" s="135">
        <f t="shared" si="47"/>
      </c>
      <c r="W206" s="135">
        <f t="shared" si="47"/>
      </c>
      <c r="X206" s="135">
        <f t="shared" si="47"/>
      </c>
      <c r="AD206" s="85"/>
    </row>
    <row r="207" spans="1:30" s="95" customFormat="1" ht="12">
      <c r="A207" s="94"/>
      <c r="B207" s="93">
        <v>14</v>
      </c>
      <c r="C207" s="90">
        <f t="shared" si="44"/>
        <v>0</v>
      </c>
      <c r="D207" s="90">
        <f t="shared" si="39"/>
      </c>
      <c r="E207" s="90">
        <f t="shared" si="47"/>
      </c>
      <c r="F207" s="90">
        <f t="shared" si="47"/>
      </c>
      <c r="G207" s="90">
        <f t="shared" si="47"/>
      </c>
      <c r="H207" s="90">
        <f t="shared" si="47"/>
      </c>
      <c r="I207" s="90">
        <f t="shared" si="47"/>
      </c>
      <c r="J207" s="90">
        <f t="shared" si="47"/>
      </c>
      <c r="K207" s="90">
        <f t="shared" si="47"/>
      </c>
      <c r="L207" s="90">
        <f t="shared" si="47"/>
      </c>
      <c r="M207" s="90">
        <f t="shared" si="47"/>
      </c>
      <c r="N207" s="90">
        <f t="shared" si="47"/>
      </c>
      <c r="O207" s="135">
        <f t="shared" si="47"/>
      </c>
      <c r="P207" s="135">
        <f t="shared" si="47"/>
      </c>
      <c r="Q207" s="135">
        <f t="shared" si="47"/>
      </c>
      <c r="R207" s="135">
        <f t="shared" si="47"/>
      </c>
      <c r="S207" s="135">
        <f t="shared" si="47"/>
      </c>
      <c r="T207" s="135">
        <f t="shared" si="47"/>
      </c>
      <c r="U207" s="135">
        <f t="shared" si="47"/>
      </c>
      <c r="V207" s="135">
        <f t="shared" si="47"/>
      </c>
      <c r="W207" s="135">
        <f t="shared" si="47"/>
      </c>
      <c r="X207" s="135">
        <f t="shared" si="47"/>
      </c>
      <c r="AD207" s="85"/>
    </row>
    <row r="208" spans="1:30" s="95" customFormat="1" ht="12">
      <c r="A208" s="94"/>
      <c r="B208" s="93">
        <v>15</v>
      </c>
      <c r="C208" s="90">
        <f t="shared" si="44"/>
        <v>0</v>
      </c>
      <c r="D208" s="90">
        <f t="shared" si="39"/>
      </c>
      <c r="E208" s="90">
        <f t="shared" si="47"/>
      </c>
      <c r="F208" s="90">
        <f t="shared" si="47"/>
      </c>
      <c r="G208" s="90">
        <f t="shared" si="47"/>
      </c>
      <c r="H208" s="90">
        <f t="shared" si="47"/>
      </c>
      <c r="I208" s="90">
        <f t="shared" si="47"/>
      </c>
      <c r="J208" s="90">
        <f t="shared" si="47"/>
      </c>
      <c r="K208" s="90">
        <f t="shared" si="47"/>
      </c>
      <c r="L208" s="90">
        <f t="shared" si="47"/>
      </c>
      <c r="M208" s="90">
        <f t="shared" si="47"/>
      </c>
      <c r="N208" s="90">
        <f t="shared" si="47"/>
      </c>
      <c r="O208" s="135">
        <f t="shared" si="47"/>
      </c>
      <c r="P208" s="135">
        <f t="shared" si="47"/>
      </c>
      <c r="Q208" s="135">
        <f t="shared" si="47"/>
      </c>
      <c r="R208" s="135">
        <f t="shared" si="47"/>
      </c>
      <c r="S208" s="135">
        <f t="shared" si="47"/>
      </c>
      <c r="T208" s="135">
        <f t="shared" si="47"/>
      </c>
      <c r="U208" s="135">
        <f t="shared" si="47"/>
      </c>
      <c r="V208" s="135">
        <f t="shared" si="47"/>
      </c>
      <c r="W208" s="135">
        <f t="shared" si="47"/>
      </c>
      <c r="X208" s="135">
        <f t="shared" si="47"/>
      </c>
      <c r="AD208" s="85"/>
    </row>
    <row r="209" spans="1:30" s="95" customFormat="1" ht="12">
      <c r="A209" s="94"/>
      <c r="B209" s="93">
        <v>16</v>
      </c>
      <c r="C209" s="90">
        <f t="shared" si="44"/>
        <v>0</v>
      </c>
      <c r="D209" s="90">
        <f t="shared" si="39"/>
      </c>
      <c r="E209" s="90">
        <f t="shared" si="47"/>
      </c>
      <c r="F209" s="90">
        <f t="shared" si="47"/>
      </c>
      <c r="G209" s="90">
        <f t="shared" si="47"/>
      </c>
      <c r="H209" s="90">
        <f t="shared" si="47"/>
      </c>
      <c r="I209" s="90">
        <f t="shared" si="47"/>
      </c>
      <c r="J209" s="90">
        <f t="shared" si="47"/>
      </c>
      <c r="K209" s="90">
        <f t="shared" si="47"/>
      </c>
      <c r="L209" s="90">
        <f t="shared" si="47"/>
      </c>
      <c r="M209" s="90">
        <f t="shared" si="47"/>
      </c>
      <c r="N209" s="90">
        <f t="shared" si="47"/>
      </c>
      <c r="O209" s="135">
        <f t="shared" si="47"/>
      </c>
      <c r="P209" s="135">
        <f t="shared" si="47"/>
      </c>
      <c r="Q209" s="135">
        <f t="shared" si="47"/>
      </c>
      <c r="R209" s="135">
        <f t="shared" si="47"/>
      </c>
      <c r="S209" s="135">
        <f t="shared" si="47"/>
      </c>
      <c r="T209" s="135">
        <f t="shared" si="47"/>
      </c>
      <c r="U209" s="135">
        <f t="shared" si="47"/>
      </c>
      <c r="V209" s="135">
        <f t="shared" si="47"/>
      </c>
      <c r="W209" s="135">
        <f t="shared" si="47"/>
      </c>
      <c r="X209" s="135">
        <f t="shared" si="47"/>
      </c>
      <c r="AD209" s="85"/>
    </row>
    <row r="210" spans="1:30" s="95" customFormat="1" ht="12">
      <c r="A210" s="94"/>
      <c r="B210" s="93">
        <v>17</v>
      </c>
      <c r="C210" s="90">
        <f t="shared" si="44"/>
        <v>0</v>
      </c>
      <c r="D210" s="90">
        <f t="shared" si="39"/>
      </c>
      <c r="E210" s="90">
        <f t="shared" si="47"/>
      </c>
      <c r="F210" s="90">
        <f t="shared" si="47"/>
      </c>
      <c r="G210" s="90">
        <f t="shared" si="47"/>
      </c>
      <c r="H210" s="90">
        <f t="shared" si="47"/>
      </c>
      <c r="I210" s="90">
        <f t="shared" si="47"/>
      </c>
      <c r="J210" s="90">
        <f t="shared" si="47"/>
      </c>
      <c r="K210" s="90">
        <f t="shared" si="47"/>
      </c>
      <c r="L210" s="90">
        <f t="shared" si="47"/>
      </c>
      <c r="M210" s="90">
        <f t="shared" si="47"/>
      </c>
      <c r="N210" s="90">
        <f t="shared" si="47"/>
      </c>
      <c r="O210" s="135">
        <f t="shared" si="47"/>
      </c>
      <c r="P210" s="135">
        <f t="shared" si="47"/>
      </c>
      <c r="Q210" s="135">
        <f t="shared" si="47"/>
      </c>
      <c r="R210" s="135">
        <f t="shared" si="47"/>
      </c>
      <c r="S210" s="135">
        <f t="shared" si="47"/>
      </c>
      <c r="T210" s="135">
        <f t="shared" si="47"/>
      </c>
      <c r="U210" s="135">
        <f t="shared" si="47"/>
      </c>
      <c r="V210" s="135">
        <f t="shared" si="47"/>
      </c>
      <c r="W210" s="135">
        <f t="shared" si="47"/>
      </c>
      <c r="X210" s="135">
        <f t="shared" si="47"/>
      </c>
      <c r="AD210" s="85"/>
    </row>
    <row r="211" spans="1:30" s="95" customFormat="1" ht="12">
      <c r="A211" s="94"/>
      <c r="B211" s="93">
        <v>18</v>
      </c>
      <c r="C211" s="90">
        <f t="shared" si="44"/>
        <v>0</v>
      </c>
      <c r="D211" s="90">
        <f t="shared" si="39"/>
      </c>
      <c r="E211" s="90">
        <f t="shared" si="47"/>
      </c>
      <c r="F211" s="90">
        <f t="shared" si="47"/>
      </c>
      <c r="G211" s="90">
        <f t="shared" si="47"/>
      </c>
      <c r="H211" s="90">
        <f t="shared" si="47"/>
      </c>
      <c r="I211" s="90">
        <f t="shared" si="47"/>
      </c>
      <c r="J211" s="90">
        <f t="shared" si="47"/>
      </c>
      <c r="K211" s="90">
        <f t="shared" si="47"/>
      </c>
      <c r="L211" s="90">
        <f t="shared" si="47"/>
      </c>
      <c r="M211" s="90">
        <f t="shared" si="47"/>
      </c>
      <c r="N211" s="90">
        <f t="shared" si="47"/>
      </c>
      <c r="O211" s="135">
        <f t="shared" si="47"/>
      </c>
      <c r="P211" s="135">
        <f t="shared" si="47"/>
      </c>
      <c r="Q211" s="135">
        <f t="shared" si="47"/>
      </c>
      <c r="R211" s="135">
        <f t="shared" si="47"/>
      </c>
      <c r="S211" s="135">
        <f t="shared" si="47"/>
      </c>
      <c r="T211" s="135">
        <f aca="true" t="shared" si="48" ref="E211:X216">IF(T168&lt;&gt;0,PRODUCT(T168,T$264),"")</f>
      </c>
      <c r="U211" s="135">
        <f t="shared" si="48"/>
      </c>
      <c r="V211" s="135">
        <f t="shared" si="48"/>
      </c>
      <c r="W211" s="135">
        <f t="shared" si="48"/>
      </c>
      <c r="X211" s="135">
        <f t="shared" si="48"/>
      </c>
      <c r="AD211" s="85"/>
    </row>
    <row r="212" spans="1:30" s="95" customFormat="1" ht="12">
      <c r="A212" s="94"/>
      <c r="B212" s="93">
        <v>19</v>
      </c>
      <c r="C212" s="90">
        <f t="shared" si="44"/>
        <v>0</v>
      </c>
      <c r="D212" s="90">
        <f t="shared" si="39"/>
      </c>
      <c r="E212" s="90">
        <f t="shared" si="48"/>
      </c>
      <c r="F212" s="90">
        <f t="shared" si="48"/>
      </c>
      <c r="G212" s="90">
        <f t="shared" si="48"/>
      </c>
      <c r="H212" s="90">
        <f t="shared" si="48"/>
      </c>
      <c r="I212" s="90">
        <f t="shared" si="48"/>
      </c>
      <c r="J212" s="90">
        <f t="shared" si="48"/>
      </c>
      <c r="K212" s="90">
        <f t="shared" si="48"/>
      </c>
      <c r="L212" s="90">
        <f t="shared" si="48"/>
      </c>
      <c r="M212" s="90">
        <f t="shared" si="48"/>
      </c>
      <c r="N212" s="90">
        <f t="shared" si="48"/>
      </c>
      <c r="O212" s="135">
        <f t="shared" si="48"/>
      </c>
      <c r="P212" s="135">
        <f t="shared" si="48"/>
      </c>
      <c r="Q212" s="135">
        <f t="shared" si="48"/>
      </c>
      <c r="R212" s="135">
        <f t="shared" si="48"/>
      </c>
      <c r="S212" s="135">
        <f t="shared" si="48"/>
      </c>
      <c r="T212" s="135">
        <f t="shared" si="48"/>
      </c>
      <c r="U212" s="135">
        <f t="shared" si="48"/>
      </c>
      <c r="V212" s="135">
        <f t="shared" si="48"/>
      </c>
      <c r="W212" s="135">
        <f t="shared" si="48"/>
      </c>
      <c r="X212" s="135">
        <f t="shared" si="48"/>
      </c>
      <c r="AD212" s="85"/>
    </row>
    <row r="213" spans="1:30" s="95" customFormat="1" ht="12">
      <c r="A213" s="94"/>
      <c r="B213" s="93">
        <v>20</v>
      </c>
      <c r="C213" s="90">
        <f t="shared" si="44"/>
        <v>0</v>
      </c>
      <c r="D213" s="90">
        <f t="shared" si="39"/>
      </c>
      <c r="E213" s="90">
        <f t="shared" si="48"/>
      </c>
      <c r="F213" s="90">
        <f t="shared" si="48"/>
      </c>
      <c r="G213" s="90">
        <f t="shared" si="48"/>
      </c>
      <c r="H213" s="90">
        <f t="shared" si="48"/>
      </c>
      <c r="I213" s="90">
        <f t="shared" si="48"/>
      </c>
      <c r="J213" s="90">
        <f t="shared" si="48"/>
      </c>
      <c r="K213" s="90">
        <f t="shared" si="48"/>
      </c>
      <c r="L213" s="90">
        <f t="shared" si="48"/>
      </c>
      <c r="M213" s="90">
        <f t="shared" si="48"/>
      </c>
      <c r="N213" s="90">
        <f t="shared" si="48"/>
      </c>
      <c r="O213" s="135">
        <f t="shared" si="48"/>
      </c>
      <c r="P213" s="135">
        <f t="shared" si="48"/>
      </c>
      <c r="Q213" s="135">
        <f t="shared" si="48"/>
      </c>
      <c r="R213" s="135">
        <f t="shared" si="48"/>
      </c>
      <c r="S213" s="135">
        <f t="shared" si="48"/>
      </c>
      <c r="T213" s="135">
        <f t="shared" si="48"/>
      </c>
      <c r="U213" s="135">
        <f t="shared" si="48"/>
      </c>
      <c r="V213" s="135">
        <f t="shared" si="48"/>
      </c>
      <c r="W213" s="135">
        <f t="shared" si="48"/>
      </c>
      <c r="X213" s="135">
        <f t="shared" si="48"/>
      </c>
      <c r="AD213" s="85"/>
    </row>
    <row r="214" spans="1:30" s="95" customFormat="1" ht="12">
      <c r="A214" s="94"/>
      <c r="B214" s="93">
        <v>21</v>
      </c>
      <c r="C214" s="90">
        <f t="shared" si="44"/>
        <v>0</v>
      </c>
      <c r="D214" s="90">
        <f t="shared" si="39"/>
      </c>
      <c r="E214" s="90">
        <f t="shared" si="48"/>
      </c>
      <c r="F214" s="90">
        <f t="shared" si="48"/>
      </c>
      <c r="G214" s="90">
        <f t="shared" si="48"/>
      </c>
      <c r="H214" s="90">
        <f t="shared" si="48"/>
      </c>
      <c r="I214" s="90">
        <f t="shared" si="48"/>
      </c>
      <c r="J214" s="90">
        <f t="shared" si="48"/>
      </c>
      <c r="K214" s="90">
        <f t="shared" si="48"/>
      </c>
      <c r="L214" s="90">
        <f t="shared" si="48"/>
      </c>
      <c r="M214" s="90">
        <f t="shared" si="48"/>
      </c>
      <c r="N214" s="90">
        <f t="shared" si="48"/>
      </c>
      <c r="O214" s="135">
        <f t="shared" si="48"/>
      </c>
      <c r="P214" s="135">
        <f t="shared" si="48"/>
      </c>
      <c r="Q214" s="135">
        <f t="shared" si="48"/>
      </c>
      <c r="R214" s="135">
        <f t="shared" si="48"/>
      </c>
      <c r="S214" s="135">
        <f t="shared" si="48"/>
      </c>
      <c r="T214" s="135">
        <f t="shared" si="48"/>
      </c>
      <c r="U214" s="135">
        <f t="shared" si="48"/>
      </c>
      <c r="V214" s="135">
        <f t="shared" si="48"/>
      </c>
      <c r="W214" s="135">
        <f t="shared" si="48"/>
      </c>
      <c r="X214" s="135">
        <f t="shared" si="48"/>
      </c>
      <c r="AD214" s="85"/>
    </row>
    <row r="215" spans="1:30" s="95" customFormat="1" ht="12">
      <c r="A215" s="94"/>
      <c r="B215" s="93">
        <v>22</v>
      </c>
      <c r="C215" s="90">
        <f t="shared" si="44"/>
        <v>0</v>
      </c>
      <c r="D215" s="90">
        <f t="shared" si="39"/>
      </c>
      <c r="E215" s="90">
        <f t="shared" si="48"/>
      </c>
      <c r="F215" s="90">
        <f t="shared" si="48"/>
      </c>
      <c r="G215" s="90">
        <f t="shared" si="48"/>
      </c>
      <c r="H215" s="90">
        <f t="shared" si="48"/>
      </c>
      <c r="I215" s="90">
        <f t="shared" si="48"/>
      </c>
      <c r="J215" s="90">
        <f t="shared" si="48"/>
      </c>
      <c r="K215" s="90">
        <f t="shared" si="48"/>
      </c>
      <c r="L215" s="90">
        <f t="shared" si="48"/>
      </c>
      <c r="M215" s="90">
        <f t="shared" si="48"/>
      </c>
      <c r="N215" s="90">
        <f t="shared" si="48"/>
      </c>
      <c r="O215" s="135">
        <f t="shared" si="48"/>
      </c>
      <c r="P215" s="135">
        <f t="shared" si="48"/>
      </c>
      <c r="Q215" s="135">
        <f t="shared" si="48"/>
      </c>
      <c r="R215" s="135">
        <f t="shared" si="48"/>
      </c>
      <c r="S215" s="135">
        <f t="shared" si="48"/>
      </c>
      <c r="T215" s="135">
        <f t="shared" si="48"/>
      </c>
      <c r="U215" s="135">
        <f t="shared" si="48"/>
      </c>
      <c r="V215" s="135">
        <f t="shared" si="48"/>
      </c>
      <c r="W215" s="135">
        <f t="shared" si="48"/>
      </c>
      <c r="X215" s="135">
        <f t="shared" si="48"/>
      </c>
      <c r="AD215" s="85"/>
    </row>
    <row r="216" spans="1:30" s="95" customFormat="1" ht="12">
      <c r="A216" s="94"/>
      <c r="B216" s="93">
        <v>23</v>
      </c>
      <c r="C216" s="90">
        <f t="shared" si="44"/>
        <v>0</v>
      </c>
      <c r="D216" s="90">
        <f t="shared" si="39"/>
      </c>
      <c r="E216" s="90">
        <f t="shared" si="48"/>
      </c>
      <c r="F216" s="90">
        <f t="shared" si="48"/>
      </c>
      <c r="G216" s="90">
        <f t="shared" si="48"/>
      </c>
      <c r="H216" s="90">
        <f t="shared" si="48"/>
      </c>
      <c r="I216" s="90">
        <f t="shared" si="48"/>
      </c>
      <c r="J216" s="90">
        <f t="shared" si="48"/>
      </c>
      <c r="K216" s="90">
        <f t="shared" si="48"/>
      </c>
      <c r="L216" s="90">
        <f t="shared" si="48"/>
      </c>
      <c r="M216" s="90">
        <f t="shared" si="48"/>
      </c>
      <c r="N216" s="90">
        <f t="shared" si="48"/>
      </c>
      <c r="O216" s="135">
        <f t="shared" si="48"/>
      </c>
      <c r="P216" s="135">
        <f t="shared" si="48"/>
      </c>
      <c r="Q216" s="135">
        <f t="shared" si="48"/>
      </c>
      <c r="R216" s="135">
        <f t="shared" si="48"/>
      </c>
      <c r="S216" s="135">
        <f t="shared" si="48"/>
      </c>
      <c r="T216" s="135">
        <f aca="true" t="shared" si="49" ref="E216:X221">IF(T173&lt;&gt;0,PRODUCT(T173,T$264),"")</f>
      </c>
      <c r="U216" s="135">
        <f t="shared" si="49"/>
      </c>
      <c r="V216" s="135">
        <f t="shared" si="49"/>
      </c>
      <c r="W216" s="135">
        <f t="shared" si="49"/>
      </c>
      <c r="X216" s="135">
        <f t="shared" si="49"/>
      </c>
      <c r="AD216" s="85"/>
    </row>
    <row r="217" spans="1:30" s="95" customFormat="1" ht="12">
      <c r="A217" s="94"/>
      <c r="B217" s="93">
        <v>24</v>
      </c>
      <c r="C217" s="90">
        <f t="shared" si="44"/>
        <v>0</v>
      </c>
      <c r="D217" s="90">
        <f t="shared" si="39"/>
      </c>
      <c r="E217" s="90">
        <f t="shared" si="49"/>
      </c>
      <c r="F217" s="90">
        <f t="shared" si="49"/>
      </c>
      <c r="G217" s="90">
        <f t="shared" si="49"/>
      </c>
      <c r="H217" s="90">
        <f t="shared" si="49"/>
      </c>
      <c r="I217" s="90">
        <f t="shared" si="49"/>
      </c>
      <c r="J217" s="90">
        <f t="shared" si="49"/>
      </c>
      <c r="K217" s="90">
        <f t="shared" si="49"/>
      </c>
      <c r="L217" s="90">
        <f t="shared" si="49"/>
      </c>
      <c r="M217" s="90">
        <f t="shared" si="49"/>
      </c>
      <c r="N217" s="90">
        <f t="shared" si="49"/>
      </c>
      <c r="O217" s="135">
        <f t="shared" si="49"/>
      </c>
      <c r="P217" s="135">
        <f t="shared" si="49"/>
      </c>
      <c r="Q217" s="135">
        <f t="shared" si="49"/>
      </c>
      <c r="R217" s="135">
        <f t="shared" si="49"/>
      </c>
      <c r="S217" s="135">
        <f t="shared" si="49"/>
      </c>
      <c r="T217" s="135">
        <f t="shared" si="49"/>
      </c>
      <c r="U217" s="135">
        <f t="shared" si="49"/>
      </c>
      <c r="V217" s="135">
        <f t="shared" si="49"/>
      </c>
      <c r="W217" s="135">
        <f t="shared" si="49"/>
      </c>
      <c r="X217" s="135">
        <f t="shared" si="49"/>
      </c>
      <c r="AD217" s="85"/>
    </row>
    <row r="218" spans="1:30" s="95" customFormat="1" ht="12">
      <c r="A218" s="94"/>
      <c r="B218" s="93">
        <v>25</v>
      </c>
      <c r="C218" s="90">
        <f t="shared" si="44"/>
        <v>0</v>
      </c>
      <c r="D218" s="90">
        <f t="shared" si="39"/>
      </c>
      <c r="E218" s="90">
        <f t="shared" si="49"/>
      </c>
      <c r="F218" s="90">
        <f t="shared" si="49"/>
      </c>
      <c r="G218" s="90">
        <f t="shared" si="49"/>
      </c>
      <c r="H218" s="90">
        <f t="shared" si="49"/>
      </c>
      <c r="I218" s="90">
        <f t="shared" si="49"/>
      </c>
      <c r="J218" s="90">
        <f t="shared" si="49"/>
      </c>
      <c r="K218" s="90">
        <f t="shared" si="49"/>
      </c>
      <c r="L218" s="90">
        <f t="shared" si="49"/>
      </c>
      <c r="M218" s="90">
        <f t="shared" si="49"/>
      </c>
      <c r="N218" s="90">
        <f t="shared" si="49"/>
      </c>
      <c r="O218" s="135">
        <f t="shared" si="49"/>
      </c>
      <c r="P218" s="135">
        <f t="shared" si="49"/>
      </c>
      <c r="Q218" s="135">
        <f t="shared" si="49"/>
      </c>
      <c r="R218" s="135">
        <f t="shared" si="49"/>
      </c>
      <c r="S218" s="135">
        <f t="shared" si="49"/>
      </c>
      <c r="T218" s="135">
        <f t="shared" si="49"/>
      </c>
      <c r="U218" s="135">
        <f t="shared" si="49"/>
      </c>
      <c r="V218" s="135">
        <f t="shared" si="49"/>
      </c>
      <c r="W218" s="135">
        <f t="shared" si="49"/>
      </c>
      <c r="X218" s="135">
        <f t="shared" si="49"/>
      </c>
      <c r="AD218" s="85"/>
    </row>
    <row r="219" spans="1:30" s="95" customFormat="1" ht="12">
      <c r="A219" s="94"/>
      <c r="B219" s="94"/>
      <c r="C219" s="94"/>
      <c r="D219" s="94">
        <f t="shared" si="39"/>
      </c>
      <c r="E219" s="94">
        <f t="shared" si="49"/>
      </c>
      <c r="F219" s="94">
        <f t="shared" si="49"/>
      </c>
      <c r="G219" s="94">
        <f t="shared" si="49"/>
      </c>
      <c r="H219" s="94">
        <f t="shared" si="49"/>
      </c>
      <c r="I219" s="94">
        <f t="shared" si="49"/>
      </c>
      <c r="J219" s="94">
        <f t="shared" si="49"/>
      </c>
      <c r="K219" s="94">
        <f t="shared" si="49"/>
      </c>
      <c r="L219" s="94">
        <f t="shared" si="49"/>
      </c>
      <c r="M219" s="94">
        <f t="shared" si="49"/>
      </c>
      <c r="N219" s="94">
        <f t="shared" si="49"/>
      </c>
      <c r="O219" s="144">
        <f t="shared" si="49"/>
      </c>
      <c r="P219" s="144">
        <f t="shared" si="49"/>
      </c>
      <c r="Q219" s="144">
        <f t="shared" si="49"/>
      </c>
      <c r="R219" s="144">
        <f t="shared" si="49"/>
      </c>
      <c r="S219" s="144">
        <f t="shared" si="49"/>
      </c>
      <c r="T219" s="144">
        <f t="shared" si="49"/>
      </c>
      <c r="U219" s="144">
        <f t="shared" si="49"/>
      </c>
      <c r="V219" s="144">
        <f t="shared" si="49"/>
      </c>
      <c r="W219" s="144">
        <f t="shared" si="49"/>
      </c>
      <c r="X219" s="144">
        <f t="shared" si="49"/>
      </c>
      <c r="AD219" s="85"/>
    </row>
    <row r="220" spans="1:30" s="95" customFormat="1" ht="12">
      <c r="A220" s="94"/>
      <c r="B220" s="94"/>
      <c r="C220" s="94" t="s">
        <v>70</v>
      </c>
      <c r="D220" s="96">
        <f>IF(D177&lt;&gt;0,PRODUCT(D177,D$264),0)</f>
        <v>5000</v>
      </c>
      <c r="E220" s="96">
        <f aca="true" t="shared" si="50" ref="E220:X220">IF(E177&lt;&gt;0,PRODUCT(E177,E$264),0)</f>
        <v>0</v>
      </c>
      <c r="F220" s="96">
        <f t="shared" si="50"/>
        <v>0</v>
      </c>
      <c r="G220" s="96">
        <f t="shared" si="50"/>
        <v>0</v>
      </c>
      <c r="H220" s="96">
        <f t="shared" si="50"/>
        <v>60167.55937500001</v>
      </c>
      <c r="I220" s="96">
        <f t="shared" si="50"/>
        <v>6381.4078125000015</v>
      </c>
      <c r="J220" s="96">
        <f t="shared" si="50"/>
        <v>0</v>
      </c>
      <c r="K220" s="96">
        <f t="shared" si="50"/>
        <v>0</v>
      </c>
      <c r="L220" s="96">
        <f t="shared" si="50"/>
        <v>0</v>
      </c>
      <c r="M220" s="96">
        <f t="shared" si="50"/>
        <v>6980.976971903323</v>
      </c>
      <c r="N220" s="96">
        <f t="shared" si="50"/>
        <v>8144.47313388721</v>
      </c>
      <c r="O220" s="145">
        <f t="shared" si="50"/>
        <v>0</v>
      </c>
      <c r="P220" s="145">
        <f t="shared" si="50"/>
        <v>0</v>
      </c>
      <c r="Q220" s="145">
        <f t="shared" si="50"/>
        <v>0</v>
      </c>
      <c r="R220" s="145">
        <f t="shared" si="50"/>
        <v>98006.61417225024</v>
      </c>
      <c r="S220" s="145">
        <f t="shared" si="50"/>
        <v>10394.640897056845</v>
      </c>
      <c r="T220" s="145">
        <f t="shared" si="50"/>
        <v>0</v>
      </c>
      <c r="U220" s="145">
        <f t="shared" si="50"/>
        <v>0</v>
      </c>
      <c r="V220" s="145">
        <f t="shared" si="50"/>
        <v>108297.86551609887</v>
      </c>
      <c r="W220" s="145">
        <f t="shared" si="50"/>
        <v>11371.275879190382</v>
      </c>
      <c r="X220" s="145">
        <f t="shared" si="50"/>
        <v>13266.488525722114</v>
      </c>
      <c r="AD220" s="85"/>
    </row>
    <row r="221" spans="1:30" s="95" customFormat="1" ht="12">
      <c r="A221" s="94"/>
      <c r="B221" s="94"/>
      <c r="C221" s="94"/>
      <c r="D221" s="94">
        <f t="shared" si="39"/>
      </c>
      <c r="E221" s="94">
        <f t="shared" si="49"/>
      </c>
      <c r="F221" s="94">
        <f t="shared" si="49"/>
      </c>
      <c r="G221" s="94">
        <f t="shared" si="49"/>
      </c>
      <c r="H221" s="94">
        <f t="shared" si="49"/>
      </c>
      <c r="I221" s="94">
        <f t="shared" si="49"/>
      </c>
      <c r="J221" s="94">
        <f t="shared" si="49"/>
      </c>
      <c r="K221" s="94">
        <f t="shared" si="49"/>
      </c>
      <c r="L221" s="94">
        <f t="shared" si="49"/>
      </c>
      <c r="M221" s="94">
        <f t="shared" si="49"/>
      </c>
      <c r="N221" s="94">
        <f t="shared" si="49"/>
      </c>
      <c r="O221" s="144">
        <f t="shared" si="49"/>
      </c>
      <c r="P221" s="144">
        <f t="shared" si="49"/>
      </c>
      <c r="Q221" s="144">
        <f t="shared" si="49"/>
      </c>
      <c r="R221" s="144">
        <f t="shared" si="49"/>
      </c>
      <c r="S221" s="144">
        <f t="shared" si="49"/>
      </c>
      <c r="T221" s="144">
        <f>IF(T178&lt;&gt;0,PRODUCT(T178,T$264),"")</f>
      </c>
      <c r="U221" s="144">
        <f>IF(U178&lt;&gt;0,PRODUCT(U178,U$264),"")</f>
      </c>
      <c r="V221" s="144">
        <f>IF(V178&lt;&gt;0,PRODUCT(V178,V$264),"")</f>
      </c>
      <c r="W221" s="144">
        <f>IF(W178&lt;&gt;0,PRODUCT(W178,W$264),"")</f>
      </c>
      <c r="X221" s="144">
        <f>IF(X178&lt;&gt;0,PRODUCT(X178,X$264),"")</f>
      </c>
      <c r="AD221" s="85"/>
    </row>
    <row r="222" spans="1:30" s="95" customFormat="1" ht="18" customHeight="1">
      <c r="A222" s="94"/>
      <c r="B222" s="94"/>
      <c r="C222" s="94" t="s">
        <v>71</v>
      </c>
      <c r="D222" s="86">
        <f>+D179</f>
        <v>0</v>
      </c>
      <c r="E222" s="86">
        <f aca="true" t="shared" si="51" ref="E222:X222">+E187+E192-E220</f>
        <v>30791.25</v>
      </c>
      <c r="F222" s="86">
        <f t="shared" si="51"/>
        <v>63122.0625</v>
      </c>
      <c r="G222" s="86">
        <f t="shared" si="51"/>
        <v>97069.415625</v>
      </c>
      <c r="H222" s="86">
        <f t="shared" si="51"/>
        <v>50201.52046874998</v>
      </c>
      <c r="I222" s="86">
        <f t="shared" si="51"/>
        <v>57784.76008593748</v>
      </c>
      <c r="J222" s="86">
        <f t="shared" si="51"/>
        <v>72447.63988710936</v>
      </c>
      <c r="K222" s="86">
        <f t="shared" si="51"/>
        <v>87843.66367833983</v>
      </c>
      <c r="L222" s="86">
        <f t="shared" si="51"/>
        <v>104009.48865913182</v>
      </c>
      <c r="M222" s="86">
        <f t="shared" si="51"/>
        <v>114002.6279170601</v>
      </c>
      <c r="N222" s="86">
        <f t="shared" si="51"/>
        <v>123680.97682449607</v>
      </c>
      <c r="O222" s="150">
        <f t="shared" si="51"/>
        <v>142394.9399678854</v>
      </c>
      <c r="P222" s="150">
        <f t="shared" si="51"/>
        <v>162044.6012684442</v>
      </c>
      <c r="Q222" s="150">
        <f t="shared" si="51"/>
        <v>182676.74563403096</v>
      </c>
      <c r="R222" s="150">
        <f t="shared" si="51"/>
        <v>106333.8830456468</v>
      </c>
      <c r="S222" s="150">
        <f t="shared" si="51"/>
        <v>118686.18131164934</v>
      </c>
      <c r="T222" s="150">
        <f t="shared" si="51"/>
        <v>142570.4674328617</v>
      </c>
      <c r="U222" s="150">
        <f t="shared" si="51"/>
        <v>167648.9678601347</v>
      </c>
      <c r="V222" s="150">
        <f t="shared" si="51"/>
        <v>85683.52779267247</v>
      </c>
      <c r="W222" s="150">
        <f t="shared" si="51"/>
        <v>101961.29863455055</v>
      </c>
      <c r="X222" s="150">
        <f t="shared" si="51"/>
        <v>117726.30916595031</v>
      </c>
      <c r="AD222" s="85"/>
    </row>
    <row r="223" spans="1:30" s="95" customFormat="1" ht="18" customHeight="1">
      <c r="A223" s="94"/>
      <c r="B223" s="94"/>
      <c r="C223" s="62">
        <f>IF(+$C$74="Type Your Address Here","",+$C$74)</f>
      </c>
      <c r="D223" s="94">
        <f t="shared" si="39"/>
      </c>
      <c r="E223" s="94">
        <f>IF(E180&lt;&gt;0,PRODUCT(E180,E$264),"")</f>
      </c>
      <c r="F223" s="94">
        <f>IF(F180&lt;&gt;0,PRODUCT(F180,F$264),"")</f>
      </c>
      <c r="G223" s="94">
        <f>IF(G180&lt;&gt;0,PRODUCT(G180,G$264),"")</f>
      </c>
      <c r="H223" s="94">
        <f>IF(H180&lt;&gt;0,PRODUCT(H180,H$264),"")</f>
      </c>
      <c r="I223" s="94">
        <f>IF(I180&lt;&gt;0,PRODUCT(I180,I$264),"")</f>
      </c>
      <c r="J223" s="94">
        <f>IF(J180&lt;&gt;0,PRODUCT(J180,J$264),"")</f>
      </c>
      <c r="K223" s="94">
        <f>IF(K180&lt;&gt;0,PRODUCT(K180,K$264),"")</f>
      </c>
      <c r="L223" s="94">
        <f>IF(L180&lt;&gt;0,PRODUCT(L180,L$264),"")</f>
      </c>
      <c r="M223" s="94">
        <f>IF(M180&lt;&gt;0,PRODUCT(M180,M$264),"")</f>
      </c>
      <c r="N223" s="94">
        <f>IF(N180&lt;&gt;0,PRODUCT(N180,N$264),"")</f>
      </c>
      <c r="O223" s="144">
        <f>IF(O180&lt;&gt;0,PRODUCT(O180,O$264),"")</f>
      </c>
      <c r="P223" s="144">
        <f>IF(P180&lt;&gt;0,PRODUCT(P180,P$264),"")</f>
      </c>
      <c r="Q223" s="144">
        <f>IF(Q180&lt;&gt;0,PRODUCT(Q180,Q$264),"")</f>
      </c>
      <c r="R223" s="144">
        <f>IF(R180&lt;&gt;0,PRODUCT(R180,R$264),"")</f>
      </c>
      <c r="S223" s="144">
        <f>IF(S180&lt;&gt;0,PRODUCT(S180,S$264),"")</f>
      </c>
      <c r="T223" s="144">
        <f>IF(T180&lt;&gt;0,PRODUCT(T180,T$264),"")</f>
      </c>
      <c r="U223" s="144">
        <f>IF(U180&lt;&gt;0,PRODUCT(U180,U$264),"")</f>
      </c>
      <c r="V223" s="144">
        <f>IF(V180&lt;&gt;0,PRODUCT(V180,V$264),"")</f>
      </c>
      <c r="W223" s="144">
        <f>IF(W180&lt;&gt;0,PRODUCT(W180,W$264),"")</f>
      </c>
      <c r="X223" s="144">
        <f>IF(X180&lt;&gt;0,PRODUCT(X180,X$264),"")</f>
      </c>
      <c r="AD223" s="85"/>
    </row>
    <row r="224" spans="1:24" s="81" customFormat="1" ht="26.25" customHeight="1" thickBot="1">
      <c r="A224" s="77"/>
      <c r="B224" s="78" t="s">
        <v>21</v>
      </c>
      <c r="C224" s="79" t="s">
        <v>72</v>
      </c>
      <c r="D224" s="80">
        <f>YEAR(D76)</f>
        <v>2009</v>
      </c>
      <c r="E224" s="80">
        <f aca="true" t="shared" si="52" ref="E224:X224">+D224+1</f>
        <v>2010</v>
      </c>
      <c r="F224" s="80">
        <f t="shared" si="52"/>
        <v>2011</v>
      </c>
      <c r="G224" s="80">
        <f t="shared" si="52"/>
        <v>2012</v>
      </c>
      <c r="H224" s="80">
        <f t="shared" si="52"/>
        <v>2013</v>
      </c>
      <c r="I224" s="80">
        <f t="shared" si="52"/>
        <v>2014</v>
      </c>
      <c r="J224" s="80">
        <f t="shared" si="52"/>
        <v>2015</v>
      </c>
      <c r="K224" s="80">
        <f t="shared" si="52"/>
        <v>2016</v>
      </c>
      <c r="L224" s="80">
        <f t="shared" si="52"/>
        <v>2017</v>
      </c>
      <c r="M224" s="80">
        <f t="shared" si="52"/>
        <v>2018</v>
      </c>
      <c r="N224" s="80">
        <f t="shared" si="52"/>
        <v>2019</v>
      </c>
      <c r="O224" s="127">
        <f t="shared" si="52"/>
        <v>2020</v>
      </c>
      <c r="P224" s="127">
        <f t="shared" si="52"/>
        <v>2021</v>
      </c>
      <c r="Q224" s="127">
        <f t="shared" si="52"/>
        <v>2022</v>
      </c>
      <c r="R224" s="127">
        <f t="shared" si="52"/>
        <v>2023</v>
      </c>
      <c r="S224" s="127">
        <f t="shared" si="52"/>
        <v>2024</v>
      </c>
      <c r="T224" s="127">
        <f t="shared" si="52"/>
        <v>2025</v>
      </c>
      <c r="U224" s="127">
        <f t="shared" si="52"/>
        <v>2026</v>
      </c>
      <c r="V224" s="127">
        <f t="shared" si="52"/>
        <v>2027</v>
      </c>
      <c r="W224" s="127">
        <f t="shared" si="52"/>
        <v>2028</v>
      </c>
      <c r="X224" s="127">
        <f t="shared" si="52"/>
        <v>2029</v>
      </c>
    </row>
    <row r="225" spans="1:30" s="95" customFormat="1" ht="12">
      <c r="A225" s="94"/>
      <c r="B225" s="94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AD225" s="85"/>
    </row>
    <row r="226" spans="1:30" s="91" customFormat="1" ht="12">
      <c r="A226" s="89"/>
      <c r="B226" s="89">
        <v>1</v>
      </c>
      <c r="C226" s="89" t="str">
        <f aca="true" t="shared" si="53" ref="C226:C250">+C302</f>
        <v>Painting - External</v>
      </c>
      <c r="D226" s="100">
        <f>IF($G89&lt;&gt;0,$G89*($E89-$F89)/$E89,"")</f>
        <v>27000</v>
      </c>
      <c r="E226" s="100">
        <f aca="true" t="shared" si="54" ref="E226:E250">IF($G89&lt;&gt;0,$G89/$E89,0)</f>
        <v>4500</v>
      </c>
      <c r="F226" s="100">
        <f aca="true" t="shared" si="55" ref="F226:X231">IF($G89&lt;&gt;0,$G89/$E89,0)</f>
        <v>4500</v>
      </c>
      <c r="G226" s="100">
        <f t="shared" si="55"/>
        <v>4500</v>
      </c>
      <c r="H226" s="100">
        <f t="shared" si="55"/>
        <v>4500</v>
      </c>
      <c r="I226" s="100">
        <f t="shared" si="55"/>
        <v>4500</v>
      </c>
      <c r="J226" s="100">
        <f t="shared" si="55"/>
        <v>4500</v>
      </c>
      <c r="K226" s="100">
        <f t="shared" si="55"/>
        <v>4500</v>
      </c>
      <c r="L226" s="100">
        <f t="shared" si="55"/>
        <v>4500</v>
      </c>
      <c r="M226" s="100">
        <f t="shared" si="55"/>
        <v>4500</v>
      </c>
      <c r="N226" s="100">
        <f t="shared" si="55"/>
        <v>4500</v>
      </c>
      <c r="O226" s="136">
        <f t="shared" si="55"/>
        <v>4500</v>
      </c>
      <c r="P226" s="136">
        <f t="shared" si="55"/>
        <v>4500</v>
      </c>
      <c r="Q226" s="136">
        <f t="shared" si="55"/>
        <v>4500</v>
      </c>
      <c r="R226" s="136">
        <f t="shared" si="55"/>
        <v>4500</v>
      </c>
      <c r="S226" s="136">
        <f t="shared" si="55"/>
        <v>4500</v>
      </c>
      <c r="T226" s="136">
        <f t="shared" si="55"/>
        <v>4500</v>
      </c>
      <c r="U226" s="136">
        <f t="shared" si="55"/>
        <v>4500</v>
      </c>
      <c r="V226" s="136">
        <f t="shared" si="55"/>
        <v>4500</v>
      </c>
      <c r="W226" s="136">
        <f t="shared" si="55"/>
        <v>4500</v>
      </c>
      <c r="X226" s="136">
        <f t="shared" si="55"/>
        <v>4500</v>
      </c>
      <c r="AD226" s="92"/>
    </row>
    <row r="227" spans="1:30" s="95" customFormat="1" ht="12">
      <c r="A227" s="94"/>
      <c r="B227" s="89">
        <v>2</v>
      </c>
      <c r="C227" s="100" t="str">
        <f t="shared" si="53"/>
        <v>Swimming Pool Pump</v>
      </c>
      <c r="D227" s="100">
        <f aca="true" t="shared" si="56" ref="D227:D250">IF($G90&lt;&gt;0,$G90*($E90-$F90)/$E90,"")</f>
        <v>5000</v>
      </c>
      <c r="E227" s="100">
        <f t="shared" si="54"/>
        <v>1000</v>
      </c>
      <c r="F227" s="100">
        <f aca="true" t="shared" si="57" ref="F227:T227">IF($G90&lt;&gt;0,$G90/$E90,0)</f>
        <v>1000</v>
      </c>
      <c r="G227" s="100">
        <f t="shared" si="57"/>
        <v>1000</v>
      </c>
      <c r="H227" s="100">
        <f t="shared" si="57"/>
        <v>1000</v>
      </c>
      <c r="I227" s="100">
        <f t="shared" si="57"/>
        <v>1000</v>
      </c>
      <c r="J227" s="100">
        <f t="shared" si="57"/>
        <v>1000</v>
      </c>
      <c r="K227" s="100">
        <f t="shared" si="57"/>
        <v>1000</v>
      </c>
      <c r="L227" s="100">
        <f t="shared" si="57"/>
        <v>1000</v>
      </c>
      <c r="M227" s="100">
        <f t="shared" si="57"/>
        <v>1000</v>
      </c>
      <c r="N227" s="100">
        <f t="shared" si="57"/>
        <v>1000</v>
      </c>
      <c r="O227" s="136">
        <f t="shared" si="57"/>
        <v>1000</v>
      </c>
      <c r="P227" s="136">
        <f t="shared" si="57"/>
        <v>1000</v>
      </c>
      <c r="Q227" s="136">
        <f t="shared" si="57"/>
        <v>1000</v>
      </c>
      <c r="R227" s="136">
        <f t="shared" si="57"/>
        <v>1000</v>
      </c>
      <c r="S227" s="136">
        <f t="shared" si="57"/>
        <v>1000</v>
      </c>
      <c r="T227" s="136">
        <f t="shared" si="57"/>
        <v>1000</v>
      </c>
      <c r="U227" s="136">
        <f t="shared" si="55"/>
        <v>1000</v>
      </c>
      <c r="V227" s="136">
        <f t="shared" si="55"/>
        <v>1000</v>
      </c>
      <c r="W227" s="136">
        <f t="shared" si="55"/>
        <v>1000</v>
      </c>
      <c r="X227" s="136">
        <f t="shared" si="55"/>
        <v>1000</v>
      </c>
      <c r="AD227" s="85"/>
    </row>
    <row r="228" spans="1:30" s="95" customFormat="1" ht="12">
      <c r="A228" s="94"/>
      <c r="B228" s="89">
        <v>3</v>
      </c>
      <c r="C228" s="100" t="str">
        <f t="shared" si="53"/>
        <v>Swimming Pool Structure</v>
      </c>
      <c r="D228" s="100">
        <f t="shared" si="56"/>
        <v>11250</v>
      </c>
      <c r="E228" s="100">
        <f t="shared" si="54"/>
        <v>1875</v>
      </c>
      <c r="F228" s="100">
        <f t="shared" si="55"/>
        <v>1875</v>
      </c>
      <c r="G228" s="100">
        <f t="shared" si="55"/>
        <v>1875</v>
      </c>
      <c r="H228" s="100">
        <f t="shared" si="55"/>
        <v>1875</v>
      </c>
      <c r="I228" s="100">
        <f t="shared" si="55"/>
        <v>1875</v>
      </c>
      <c r="J228" s="100">
        <f t="shared" si="55"/>
        <v>1875</v>
      </c>
      <c r="K228" s="100">
        <f t="shared" si="55"/>
        <v>1875</v>
      </c>
      <c r="L228" s="100">
        <f t="shared" si="55"/>
        <v>1875</v>
      </c>
      <c r="M228" s="100">
        <f t="shared" si="55"/>
        <v>1875</v>
      </c>
      <c r="N228" s="100">
        <f t="shared" si="55"/>
        <v>1875</v>
      </c>
      <c r="O228" s="136">
        <f t="shared" si="55"/>
        <v>1875</v>
      </c>
      <c r="P228" s="136">
        <f t="shared" si="55"/>
        <v>1875</v>
      </c>
      <c r="Q228" s="136">
        <f t="shared" si="55"/>
        <v>1875</v>
      </c>
      <c r="R228" s="136">
        <f t="shared" si="55"/>
        <v>1875</v>
      </c>
      <c r="S228" s="136">
        <f t="shared" si="55"/>
        <v>1875</v>
      </c>
      <c r="T228" s="136">
        <f t="shared" si="55"/>
        <v>1875</v>
      </c>
      <c r="U228" s="136">
        <f t="shared" si="55"/>
        <v>1875</v>
      </c>
      <c r="V228" s="136">
        <f t="shared" si="55"/>
        <v>1875</v>
      </c>
      <c r="W228" s="136">
        <f t="shared" si="55"/>
        <v>1875</v>
      </c>
      <c r="X228" s="136">
        <f t="shared" si="55"/>
        <v>1875</v>
      </c>
      <c r="AD228" s="85"/>
    </row>
    <row r="229" spans="1:30" s="95" customFormat="1" ht="12">
      <c r="A229" s="94"/>
      <c r="B229" s="89">
        <v>4</v>
      </c>
      <c r="C229" s="100" t="str">
        <f t="shared" si="53"/>
        <v>Landscaping</v>
      </c>
      <c r="D229" s="100">
        <f t="shared" si="56"/>
        <v>900</v>
      </c>
      <c r="E229" s="100">
        <f t="shared" si="54"/>
        <v>900</v>
      </c>
      <c r="F229" s="100">
        <f t="shared" si="55"/>
        <v>900</v>
      </c>
      <c r="G229" s="100">
        <f t="shared" si="55"/>
        <v>900</v>
      </c>
      <c r="H229" s="100">
        <f t="shared" si="55"/>
        <v>900</v>
      </c>
      <c r="I229" s="100">
        <f t="shared" si="55"/>
        <v>900</v>
      </c>
      <c r="J229" s="100">
        <f t="shared" si="55"/>
        <v>900</v>
      </c>
      <c r="K229" s="100">
        <f t="shared" si="55"/>
        <v>900</v>
      </c>
      <c r="L229" s="100">
        <f t="shared" si="55"/>
        <v>900</v>
      </c>
      <c r="M229" s="100">
        <f t="shared" si="55"/>
        <v>900</v>
      </c>
      <c r="N229" s="100">
        <f t="shared" si="55"/>
        <v>900</v>
      </c>
      <c r="O229" s="136">
        <f t="shared" si="55"/>
        <v>900</v>
      </c>
      <c r="P229" s="136">
        <f t="shared" si="55"/>
        <v>900</v>
      </c>
      <c r="Q229" s="136">
        <f t="shared" si="55"/>
        <v>900</v>
      </c>
      <c r="R229" s="136">
        <f t="shared" si="55"/>
        <v>900</v>
      </c>
      <c r="S229" s="136">
        <f t="shared" si="55"/>
        <v>900</v>
      </c>
      <c r="T229" s="136">
        <f t="shared" si="55"/>
        <v>900</v>
      </c>
      <c r="U229" s="136">
        <f t="shared" si="55"/>
        <v>900</v>
      </c>
      <c r="V229" s="136">
        <f t="shared" si="55"/>
        <v>900</v>
      </c>
      <c r="W229" s="136">
        <f t="shared" si="55"/>
        <v>900</v>
      </c>
      <c r="X229" s="136">
        <f t="shared" si="55"/>
        <v>900</v>
      </c>
      <c r="AD229" s="85"/>
    </row>
    <row r="230" spans="1:30" s="95" customFormat="1" ht="12">
      <c r="A230" s="94"/>
      <c r="B230" s="89">
        <v>5</v>
      </c>
      <c r="C230" s="100" t="str">
        <f t="shared" si="53"/>
        <v>Window Frames</v>
      </c>
      <c r="D230" s="100">
        <f t="shared" si="56"/>
        <v>16000</v>
      </c>
      <c r="E230" s="100">
        <f t="shared" si="54"/>
        <v>2666.6666666666665</v>
      </c>
      <c r="F230" s="100">
        <f t="shared" si="55"/>
        <v>2666.6666666666665</v>
      </c>
      <c r="G230" s="100">
        <f t="shared" si="55"/>
        <v>2666.6666666666665</v>
      </c>
      <c r="H230" s="100">
        <f t="shared" si="55"/>
        <v>2666.6666666666665</v>
      </c>
      <c r="I230" s="100">
        <f t="shared" si="55"/>
        <v>2666.6666666666665</v>
      </c>
      <c r="J230" s="100">
        <f t="shared" si="55"/>
        <v>2666.6666666666665</v>
      </c>
      <c r="K230" s="100">
        <f t="shared" si="55"/>
        <v>2666.6666666666665</v>
      </c>
      <c r="L230" s="100">
        <f t="shared" si="55"/>
        <v>2666.6666666666665</v>
      </c>
      <c r="M230" s="100">
        <f t="shared" si="55"/>
        <v>2666.6666666666665</v>
      </c>
      <c r="N230" s="100">
        <f t="shared" si="55"/>
        <v>2666.6666666666665</v>
      </c>
      <c r="O230" s="136">
        <f t="shared" si="55"/>
        <v>2666.6666666666665</v>
      </c>
      <c r="P230" s="136">
        <f t="shared" si="55"/>
        <v>2666.6666666666665</v>
      </c>
      <c r="Q230" s="136">
        <f t="shared" si="55"/>
        <v>2666.6666666666665</v>
      </c>
      <c r="R230" s="136">
        <f t="shared" si="55"/>
        <v>2666.6666666666665</v>
      </c>
      <c r="S230" s="136">
        <f t="shared" si="55"/>
        <v>2666.6666666666665</v>
      </c>
      <c r="T230" s="136">
        <f t="shared" si="55"/>
        <v>2666.6666666666665</v>
      </c>
      <c r="U230" s="136">
        <f t="shared" si="55"/>
        <v>2666.6666666666665</v>
      </c>
      <c r="V230" s="136">
        <f t="shared" si="55"/>
        <v>2666.6666666666665</v>
      </c>
      <c r="W230" s="136">
        <f t="shared" si="55"/>
        <v>2666.6666666666665</v>
      </c>
      <c r="X230" s="136">
        <f t="shared" si="55"/>
        <v>2666.6666666666665</v>
      </c>
      <c r="AD230" s="85"/>
    </row>
    <row r="231" spans="1:30" s="95" customFormat="1" ht="12">
      <c r="A231" s="94"/>
      <c r="B231" s="89">
        <v>6</v>
      </c>
      <c r="C231" s="100">
        <f t="shared" si="53"/>
        <v>0</v>
      </c>
      <c r="D231" s="100">
        <f t="shared" si="56"/>
      </c>
      <c r="E231" s="100">
        <f t="shared" si="54"/>
        <v>0</v>
      </c>
      <c r="F231" s="100">
        <f t="shared" si="55"/>
        <v>0</v>
      </c>
      <c r="G231" s="100">
        <f t="shared" si="55"/>
        <v>0</v>
      </c>
      <c r="H231" s="100">
        <f t="shared" si="55"/>
        <v>0</v>
      </c>
      <c r="I231" s="100">
        <f t="shared" si="55"/>
        <v>0</v>
      </c>
      <c r="J231" s="100">
        <f t="shared" si="55"/>
        <v>0</v>
      </c>
      <c r="K231" s="100">
        <f t="shared" si="55"/>
        <v>0</v>
      </c>
      <c r="L231" s="100">
        <f t="shared" si="55"/>
        <v>0</v>
      </c>
      <c r="M231" s="100">
        <f t="shared" si="55"/>
        <v>0</v>
      </c>
      <c r="N231" s="100">
        <f t="shared" si="55"/>
        <v>0</v>
      </c>
      <c r="O231" s="136">
        <f t="shared" si="55"/>
        <v>0</v>
      </c>
      <c r="P231" s="136">
        <f t="shared" si="55"/>
        <v>0</v>
      </c>
      <c r="Q231" s="136">
        <f t="shared" si="55"/>
        <v>0</v>
      </c>
      <c r="R231" s="136">
        <f t="shared" si="55"/>
        <v>0</v>
      </c>
      <c r="S231" s="136">
        <f t="shared" si="55"/>
        <v>0</v>
      </c>
      <c r="T231" s="136">
        <f t="shared" si="55"/>
        <v>0</v>
      </c>
      <c r="U231" s="136">
        <f t="shared" si="55"/>
        <v>0</v>
      </c>
      <c r="V231" s="136">
        <f t="shared" si="55"/>
        <v>0</v>
      </c>
      <c r="W231" s="136">
        <f t="shared" si="55"/>
        <v>0</v>
      </c>
      <c r="X231" s="136">
        <f t="shared" si="55"/>
        <v>0</v>
      </c>
      <c r="AD231" s="85"/>
    </row>
    <row r="232" spans="1:30" s="95" customFormat="1" ht="12">
      <c r="A232" s="94"/>
      <c r="B232" s="89">
        <v>7</v>
      </c>
      <c r="C232" s="100">
        <f t="shared" si="53"/>
        <v>0</v>
      </c>
      <c r="D232" s="100">
        <f t="shared" si="56"/>
      </c>
      <c r="E232" s="100">
        <f t="shared" si="54"/>
        <v>0</v>
      </c>
      <c r="F232" s="100">
        <f aca="true" t="shared" si="58" ref="F232:X236">IF($G95&lt;&gt;0,$G95/$E95,0)</f>
        <v>0</v>
      </c>
      <c r="G232" s="100">
        <f t="shared" si="58"/>
        <v>0</v>
      </c>
      <c r="H232" s="100">
        <f t="shared" si="58"/>
        <v>0</v>
      </c>
      <c r="I232" s="100">
        <f t="shared" si="58"/>
        <v>0</v>
      </c>
      <c r="J232" s="100">
        <f t="shared" si="58"/>
        <v>0</v>
      </c>
      <c r="K232" s="100">
        <f t="shared" si="58"/>
        <v>0</v>
      </c>
      <c r="L232" s="100">
        <f t="shared" si="58"/>
        <v>0</v>
      </c>
      <c r="M232" s="100">
        <f t="shared" si="58"/>
        <v>0</v>
      </c>
      <c r="N232" s="100">
        <f t="shared" si="58"/>
        <v>0</v>
      </c>
      <c r="O232" s="136">
        <f t="shared" si="58"/>
        <v>0</v>
      </c>
      <c r="P232" s="136">
        <f t="shared" si="58"/>
        <v>0</v>
      </c>
      <c r="Q232" s="136">
        <f t="shared" si="58"/>
        <v>0</v>
      </c>
      <c r="R232" s="136">
        <f t="shared" si="58"/>
        <v>0</v>
      </c>
      <c r="S232" s="136">
        <f t="shared" si="58"/>
        <v>0</v>
      </c>
      <c r="T232" s="136">
        <f t="shared" si="58"/>
        <v>0</v>
      </c>
      <c r="U232" s="136">
        <f t="shared" si="58"/>
        <v>0</v>
      </c>
      <c r="V232" s="136">
        <f t="shared" si="58"/>
        <v>0</v>
      </c>
      <c r="W232" s="136">
        <f t="shared" si="58"/>
        <v>0</v>
      </c>
      <c r="X232" s="136">
        <f t="shared" si="58"/>
        <v>0</v>
      </c>
      <c r="AD232" s="85"/>
    </row>
    <row r="233" spans="1:30" s="95" customFormat="1" ht="12">
      <c r="A233" s="94"/>
      <c r="B233" s="89">
        <v>8</v>
      </c>
      <c r="C233" s="100">
        <f t="shared" si="53"/>
        <v>0</v>
      </c>
      <c r="D233" s="100">
        <f t="shared" si="56"/>
      </c>
      <c r="E233" s="100">
        <f t="shared" si="54"/>
        <v>0</v>
      </c>
      <c r="F233" s="100">
        <f t="shared" si="58"/>
        <v>0</v>
      </c>
      <c r="G233" s="100">
        <f t="shared" si="58"/>
        <v>0</v>
      </c>
      <c r="H233" s="100">
        <f t="shared" si="58"/>
        <v>0</v>
      </c>
      <c r="I233" s="100">
        <f t="shared" si="58"/>
        <v>0</v>
      </c>
      <c r="J233" s="100">
        <f t="shared" si="58"/>
        <v>0</v>
      </c>
      <c r="K233" s="100">
        <f t="shared" si="58"/>
        <v>0</v>
      </c>
      <c r="L233" s="100">
        <f t="shared" si="58"/>
        <v>0</v>
      </c>
      <c r="M233" s="100">
        <f t="shared" si="58"/>
        <v>0</v>
      </c>
      <c r="N233" s="100">
        <f t="shared" si="58"/>
        <v>0</v>
      </c>
      <c r="O233" s="136">
        <f t="shared" si="58"/>
        <v>0</v>
      </c>
      <c r="P233" s="136">
        <f t="shared" si="58"/>
        <v>0</v>
      </c>
      <c r="Q233" s="136">
        <f t="shared" si="58"/>
        <v>0</v>
      </c>
      <c r="R233" s="136">
        <f t="shared" si="58"/>
        <v>0</v>
      </c>
      <c r="S233" s="136">
        <f t="shared" si="58"/>
        <v>0</v>
      </c>
      <c r="T233" s="136">
        <f t="shared" si="58"/>
        <v>0</v>
      </c>
      <c r="U233" s="136">
        <f t="shared" si="58"/>
        <v>0</v>
      </c>
      <c r="V233" s="136">
        <f t="shared" si="58"/>
        <v>0</v>
      </c>
      <c r="W233" s="136">
        <f t="shared" si="58"/>
        <v>0</v>
      </c>
      <c r="X233" s="136">
        <f t="shared" si="58"/>
        <v>0</v>
      </c>
      <c r="AD233" s="85"/>
    </row>
    <row r="234" spans="1:30" s="95" customFormat="1" ht="12">
      <c r="A234" s="94"/>
      <c r="B234" s="89">
        <v>9</v>
      </c>
      <c r="C234" s="100">
        <f t="shared" si="53"/>
        <v>0</v>
      </c>
      <c r="D234" s="100">
        <f t="shared" si="56"/>
      </c>
      <c r="E234" s="100">
        <f t="shared" si="54"/>
        <v>0</v>
      </c>
      <c r="F234" s="100">
        <f t="shared" si="58"/>
        <v>0</v>
      </c>
      <c r="G234" s="100">
        <f t="shared" si="58"/>
        <v>0</v>
      </c>
      <c r="H234" s="100">
        <f t="shared" si="58"/>
        <v>0</v>
      </c>
      <c r="I234" s="100">
        <f t="shared" si="58"/>
        <v>0</v>
      </c>
      <c r="J234" s="100">
        <f t="shared" si="58"/>
        <v>0</v>
      </c>
      <c r="K234" s="100">
        <f t="shared" si="58"/>
        <v>0</v>
      </c>
      <c r="L234" s="100">
        <f t="shared" si="58"/>
        <v>0</v>
      </c>
      <c r="M234" s="100">
        <f t="shared" si="58"/>
        <v>0</v>
      </c>
      <c r="N234" s="100">
        <f t="shared" si="58"/>
        <v>0</v>
      </c>
      <c r="O234" s="136">
        <f t="shared" si="58"/>
        <v>0</v>
      </c>
      <c r="P234" s="136">
        <f t="shared" si="58"/>
        <v>0</v>
      </c>
      <c r="Q234" s="136">
        <f t="shared" si="58"/>
        <v>0</v>
      </c>
      <c r="R234" s="136">
        <f t="shared" si="58"/>
        <v>0</v>
      </c>
      <c r="S234" s="136">
        <f t="shared" si="58"/>
        <v>0</v>
      </c>
      <c r="T234" s="136">
        <f t="shared" si="58"/>
        <v>0</v>
      </c>
      <c r="U234" s="136">
        <f t="shared" si="58"/>
        <v>0</v>
      </c>
      <c r="V234" s="136">
        <f t="shared" si="58"/>
        <v>0</v>
      </c>
      <c r="W234" s="136">
        <f t="shared" si="58"/>
        <v>0</v>
      </c>
      <c r="X234" s="136">
        <f t="shared" si="58"/>
        <v>0</v>
      </c>
      <c r="AD234" s="85"/>
    </row>
    <row r="235" spans="1:30" s="95" customFormat="1" ht="12">
      <c r="A235" s="94"/>
      <c r="B235" s="89">
        <v>10</v>
      </c>
      <c r="C235" s="100">
        <f t="shared" si="53"/>
        <v>0</v>
      </c>
      <c r="D235" s="100">
        <f t="shared" si="56"/>
      </c>
      <c r="E235" s="100">
        <f t="shared" si="54"/>
        <v>0</v>
      </c>
      <c r="F235" s="100">
        <f t="shared" si="58"/>
        <v>0</v>
      </c>
      <c r="G235" s="100">
        <f t="shared" si="58"/>
        <v>0</v>
      </c>
      <c r="H235" s="100">
        <f t="shared" si="58"/>
        <v>0</v>
      </c>
      <c r="I235" s="100">
        <f t="shared" si="58"/>
        <v>0</v>
      </c>
      <c r="J235" s="100">
        <f t="shared" si="58"/>
        <v>0</v>
      </c>
      <c r="K235" s="100">
        <f t="shared" si="58"/>
        <v>0</v>
      </c>
      <c r="L235" s="100">
        <f t="shared" si="58"/>
        <v>0</v>
      </c>
      <c r="M235" s="100">
        <f t="shared" si="58"/>
        <v>0</v>
      </c>
      <c r="N235" s="100">
        <f t="shared" si="58"/>
        <v>0</v>
      </c>
      <c r="O235" s="136">
        <f t="shared" si="58"/>
        <v>0</v>
      </c>
      <c r="P235" s="136">
        <f t="shared" si="58"/>
        <v>0</v>
      </c>
      <c r="Q235" s="136">
        <f t="shared" si="58"/>
        <v>0</v>
      </c>
      <c r="R235" s="136">
        <f t="shared" si="58"/>
        <v>0</v>
      </c>
      <c r="S235" s="136">
        <f t="shared" si="58"/>
        <v>0</v>
      </c>
      <c r="T235" s="136">
        <f t="shared" si="58"/>
        <v>0</v>
      </c>
      <c r="U235" s="136">
        <f t="shared" si="58"/>
        <v>0</v>
      </c>
      <c r="V235" s="136">
        <f t="shared" si="58"/>
        <v>0</v>
      </c>
      <c r="W235" s="136">
        <f t="shared" si="58"/>
        <v>0</v>
      </c>
      <c r="X235" s="136">
        <f t="shared" si="58"/>
        <v>0</v>
      </c>
      <c r="AD235" s="85"/>
    </row>
    <row r="236" spans="1:30" s="95" customFormat="1" ht="12">
      <c r="A236" s="94"/>
      <c r="B236" s="89">
        <v>11</v>
      </c>
      <c r="C236" s="100">
        <f t="shared" si="53"/>
        <v>0</v>
      </c>
      <c r="D236" s="100">
        <f t="shared" si="56"/>
      </c>
      <c r="E236" s="100">
        <f t="shared" si="54"/>
        <v>0</v>
      </c>
      <c r="F236" s="100">
        <f t="shared" si="58"/>
        <v>0</v>
      </c>
      <c r="G236" s="100">
        <f t="shared" si="58"/>
        <v>0</v>
      </c>
      <c r="H236" s="100">
        <f t="shared" si="58"/>
        <v>0</v>
      </c>
      <c r="I236" s="100">
        <f t="shared" si="58"/>
        <v>0</v>
      </c>
      <c r="J236" s="100">
        <f t="shared" si="58"/>
        <v>0</v>
      </c>
      <c r="K236" s="100">
        <f t="shared" si="58"/>
        <v>0</v>
      </c>
      <c r="L236" s="100">
        <f t="shared" si="58"/>
        <v>0</v>
      </c>
      <c r="M236" s="100">
        <f t="shared" si="58"/>
        <v>0</v>
      </c>
      <c r="N236" s="100">
        <f t="shared" si="58"/>
        <v>0</v>
      </c>
      <c r="O236" s="136">
        <f t="shared" si="58"/>
        <v>0</v>
      </c>
      <c r="P236" s="136">
        <f t="shared" si="58"/>
        <v>0</v>
      </c>
      <c r="Q236" s="136">
        <f t="shared" si="58"/>
        <v>0</v>
      </c>
      <c r="R236" s="136">
        <f t="shared" si="58"/>
        <v>0</v>
      </c>
      <c r="S236" s="136">
        <f t="shared" si="58"/>
        <v>0</v>
      </c>
      <c r="T236" s="136">
        <f t="shared" si="58"/>
        <v>0</v>
      </c>
      <c r="U236" s="136">
        <f t="shared" si="58"/>
        <v>0</v>
      </c>
      <c r="V236" s="136">
        <f t="shared" si="58"/>
        <v>0</v>
      </c>
      <c r="W236" s="136">
        <f t="shared" si="58"/>
        <v>0</v>
      </c>
      <c r="X236" s="136">
        <f t="shared" si="58"/>
        <v>0</v>
      </c>
      <c r="AD236" s="85"/>
    </row>
    <row r="237" spans="1:30" s="95" customFormat="1" ht="12">
      <c r="A237" s="94"/>
      <c r="B237" s="89">
        <v>12</v>
      </c>
      <c r="C237" s="100">
        <f t="shared" si="53"/>
        <v>0</v>
      </c>
      <c r="D237" s="100">
        <f t="shared" si="56"/>
      </c>
      <c r="E237" s="100">
        <f t="shared" si="54"/>
        <v>0</v>
      </c>
      <c r="F237" s="100">
        <f aca="true" t="shared" si="59" ref="F237:X241">IF($G100&lt;&gt;0,$G100/$E100,0)</f>
        <v>0</v>
      </c>
      <c r="G237" s="100">
        <f t="shared" si="59"/>
        <v>0</v>
      </c>
      <c r="H237" s="100">
        <f t="shared" si="59"/>
        <v>0</v>
      </c>
      <c r="I237" s="100">
        <f t="shared" si="59"/>
        <v>0</v>
      </c>
      <c r="J237" s="100">
        <f t="shared" si="59"/>
        <v>0</v>
      </c>
      <c r="K237" s="100">
        <f t="shared" si="59"/>
        <v>0</v>
      </c>
      <c r="L237" s="100">
        <f t="shared" si="59"/>
        <v>0</v>
      </c>
      <c r="M237" s="100">
        <f t="shared" si="59"/>
        <v>0</v>
      </c>
      <c r="N237" s="100">
        <f t="shared" si="59"/>
        <v>0</v>
      </c>
      <c r="O237" s="136">
        <f t="shared" si="59"/>
        <v>0</v>
      </c>
      <c r="P237" s="136">
        <f t="shared" si="59"/>
        <v>0</v>
      </c>
      <c r="Q237" s="136">
        <f t="shared" si="59"/>
        <v>0</v>
      </c>
      <c r="R237" s="136">
        <f t="shared" si="59"/>
        <v>0</v>
      </c>
      <c r="S237" s="136">
        <f t="shared" si="59"/>
        <v>0</v>
      </c>
      <c r="T237" s="136">
        <f t="shared" si="59"/>
        <v>0</v>
      </c>
      <c r="U237" s="136">
        <f t="shared" si="59"/>
        <v>0</v>
      </c>
      <c r="V237" s="136">
        <f t="shared" si="59"/>
        <v>0</v>
      </c>
      <c r="W237" s="136">
        <f t="shared" si="59"/>
        <v>0</v>
      </c>
      <c r="X237" s="136">
        <f t="shared" si="59"/>
        <v>0</v>
      </c>
      <c r="AD237" s="85"/>
    </row>
    <row r="238" spans="1:30" s="95" customFormat="1" ht="12">
      <c r="A238" s="94"/>
      <c r="B238" s="89">
        <v>13</v>
      </c>
      <c r="C238" s="100">
        <f t="shared" si="53"/>
        <v>0</v>
      </c>
      <c r="D238" s="100">
        <f t="shared" si="56"/>
      </c>
      <c r="E238" s="100">
        <f t="shared" si="54"/>
        <v>0</v>
      </c>
      <c r="F238" s="100">
        <f t="shared" si="59"/>
        <v>0</v>
      </c>
      <c r="G238" s="100">
        <f t="shared" si="59"/>
        <v>0</v>
      </c>
      <c r="H238" s="100">
        <f t="shared" si="59"/>
        <v>0</v>
      </c>
      <c r="I238" s="100">
        <f t="shared" si="59"/>
        <v>0</v>
      </c>
      <c r="J238" s="100">
        <f t="shared" si="59"/>
        <v>0</v>
      </c>
      <c r="K238" s="100">
        <f t="shared" si="59"/>
        <v>0</v>
      </c>
      <c r="L238" s="100">
        <f t="shared" si="59"/>
        <v>0</v>
      </c>
      <c r="M238" s="100">
        <f t="shared" si="59"/>
        <v>0</v>
      </c>
      <c r="N238" s="100">
        <f t="shared" si="59"/>
        <v>0</v>
      </c>
      <c r="O238" s="136">
        <f t="shared" si="59"/>
        <v>0</v>
      </c>
      <c r="P238" s="136">
        <f t="shared" si="59"/>
        <v>0</v>
      </c>
      <c r="Q238" s="136">
        <f t="shared" si="59"/>
        <v>0</v>
      </c>
      <c r="R238" s="136">
        <f t="shared" si="59"/>
        <v>0</v>
      </c>
      <c r="S238" s="136">
        <f t="shared" si="59"/>
        <v>0</v>
      </c>
      <c r="T238" s="136">
        <f t="shared" si="59"/>
        <v>0</v>
      </c>
      <c r="U238" s="136">
        <f t="shared" si="59"/>
        <v>0</v>
      </c>
      <c r="V238" s="136">
        <f t="shared" si="59"/>
        <v>0</v>
      </c>
      <c r="W238" s="136">
        <f t="shared" si="59"/>
        <v>0</v>
      </c>
      <c r="X238" s="136">
        <f t="shared" si="59"/>
        <v>0</v>
      </c>
      <c r="AD238" s="85"/>
    </row>
    <row r="239" spans="1:30" s="95" customFormat="1" ht="12">
      <c r="A239" s="94"/>
      <c r="B239" s="89">
        <v>14</v>
      </c>
      <c r="C239" s="100">
        <f t="shared" si="53"/>
        <v>0</v>
      </c>
      <c r="D239" s="100">
        <f t="shared" si="56"/>
      </c>
      <c r="E239" s="100">
        <f t="shared" si="54"/>
        <v>0</v>
      </c>
      <c r="F239" s="100">
        <f t="shared" si="59"/>
        <v>0</v>
      </c>
      <c r="G239" s="100">
        <f t="shared" si="59"/>
        <v>0</v>
      </c>
      <c r="H239" s="100">
        <f t="shared" si="59"/>
        <v>0</v>
      </c>
      <c r="I239" s="100">
        <f t="shared" si="59"/>
        <v>0</v>
      </c>
      <c r="J239" s="100">
        <f t="shared" si="59"/>
        <v>0</v>
      </c>
      <c r="K239" s="100">
        <f t="shared" si="59"/>
        <v>0</v>
      </c>
      <c r="L239" s="100">
        <f t="shared" si="59"/>
        <v>0</v>
      </c>
      <c r="M239" s="100">
        <f t="shared" si="59"/>
        <v>0</v>
      </c>
      <c r="N239" s="100">
        <f t="shared" si="59"/>
        <v>0</v>
      </c>
      <c r="O239" s="136">
        <f t="shared" si="59"/>
        <v>0</v>
      </c>
      <c r="P239" s="136">
        <f t="shared" si="59"/>
        <v>0</v>
      </c>
      <c r="Q239" s="136">
        <f t="shared" si="59"/>
        <v>0</v>
      </c>
      <c r="R239" s="136">
        <f t="shared" si="59"/>
        <v>0</v>
      </c>
      <c r="S239" s="136">
        <f t="shared" si="59"/>
        <v>0</v>
      </c>
      <c r="T239" s="136">
        <f t="shared" si="59"/>
        <v>0</v>
      </c>
      <c r="U239" s="136">
        <f t="shared" si="59"/>
        <v>0</v>
      </c>
      <c r="V239" s="136">
        <f t="shared" si="59"/>
        <v>0</v>
      </c>
      <c r="W239" s="136">
        <f t="shared" si="59"/>
        <v>0</v>
      </c>
      <c r="X239" s="136">
        <f t="shared" si="59"/>
        <v>0</v>
      </c>
      <c r="AD239" s="85"/>
    </row>
    <row r="240" spans="1:30" s="95" customFormat="1" ht="12">
      <c r="A240" s="94"/>
      <c r="B240" s="89">
        <v>15</v>
      </c>
      <c r="C240" s="100">
        <f t="shared" si="53"/>
        <v>0</v>
      </c>
      <c r="D240" s="100">
        <f t="shared" si="56"/>
      </c>
      <c r="E240" s="100">
        <f t="shared" si="54"/>
        <v>0</v>
      </c>
      <c r="F240" s="100">
        <f t="shared" si="59"/>
        <v>0</v>
      </c>
      <c r="G240" s="100">
        <f t="shared" si="59"/>
        <v>0</v>
      </c>
      <c r="H240" s="100">
        <f t="shared" si="59"/>
        <v>0</v>
      </c>
      <c r="I240" s="100">
        <f t="shared" si="59"/>
        <v>0</v>
      </c>
      <c r="J240" s="100">
        <f t="shared" si="59"/>
        <v>0</v>
      </c>
      <c r="K240" s="100">
        <f t="shared" si="59"/>
        <v>0</v>
      </c>
      <c r="L240" s="100">
        <f t="shared" si="59"/>
        <v>0</v>
      </c>
      <c r="M240" s="100">
        <f t="shared" si="59"/>
        <v>0</v>
      </c>
      <c r="N240" s="100">
        <f t="shared" si="59"/>
        <v>0</v>
      </c>
      <c r="O240" s="136">
        <f t="shared" si="59"/>
        <v>0</v>
      </c>
      <c r="P240" s="136">
        <f t="shared" si="59"/>
        <v>0</v>
      </c>
      <c r="Q240" s="136">
        <f t="shared" si="59"/>
        <v>0</v>
      </c>
      <c r="R240" s="136">
        <f t="shared" si="59"/>
        <v>0</v>
      </c>
      <c r="S240" s="136">
        <f t="shared" si="59"/>
        <v>0</v>
      </c>
      <c r="T240" s="136">
        <f t="shared" si="59"/>
        <v>0</v>
      </c>
      <c r="U240" s="136">
        <f t="shared" si="59"/>
        <v>0</v>
      </c>
      <c r="V240" s="136">
        <f t="shared" si="59"/>
        <v>0</v>
      </c>
      <c r="W240" s="136">
        <f t="shared" si="59"/>
        <v>0</v>
      </c>
      <c r="X240" s="136">
        <f t="shared" si="59"/>
        <v>0</v>
      </c>
      <c r="AD240" s="85"/>
    </row>
    <row r="241" spans="1:30" s="95" customFormat="1" ht="12">
      <c r="A241" s="94"/>
      <c r="B241" s="89">
        <v>16</v>
      </c>
      <c r="C241" s="100">
        <f t="shared" si="53"/>
        <v>0</v>
      </c>
      <c r="D241" s="100">
        <f t="shared" si="56"/>
      </c>
      <c r="E241" s="100">
        <f t="shared" si="54"/>
        <v>0</v>
      </c>
      <c r="F241" s="100">
        <f t="shared" si="59"/>
        <v>0</v>
      </c>
      <c r="G241" s="100">
        <f t="shared" si="59"/>
        <v>0</v>
      </c>
      <c r="H241" s="100">
        <f t="shared" si="59"/>
        <v>0</v>
      </c>
      <c r="I241" s="100">
        <f t="shared" si="59"/>
        <v>0</v>
      </c>
      <c r="J241" s="100">
        <f t="shared" si="59"/>
        <v>0</v>
      </c>
      <c r="K241" s="100">
        <f t="shared" si="59"/>
        <v>0</v>
      </c>
      <c r="L241" s="100">
        <f t="shared" si="59"/>
        <v>0</v>
      </c>
      <c r="M241" s="100">
        <f t="shared" si="59"/>
        <v>0</v>
      </c>
      <c r="N241" s="100">
        <f t="shared" si="59"/>
        <v>0</v>
      </c>
      <c r="O241" s="136">
        <f t="shared" si="59"/>
        <v>0</v>
      </c>
      <c r="P241" s="136">
        <f t="shared" si="59"/>
        <v>0</v>
      </c>
      <c r="Q241" s="136">
        <f t="shared" si="59"/>
        <v>0</v>
      </c>
      <c r="R241" s="136">
        <f t="shared" si="59"/>
        <v>0</v>
      </c>
      <c r="S241" s="136">
        <f t="shared" si="59"/>
        <v>0</v>
      </c>
      <c r="T241" s="136">
        <f t="shared" si="59"/>
        <v>0</v>
      </c>
      <c r="U241" s="136">
        <f t="shared" si="59"/>
        <v>0</v>
      </c>
      <c r="V241" s="136">
        <f t="shared" si="59"/>
        <v>0</v>
      </c>
      <c r="W241" s="136">
        <f t="shared" si="59"/>
        <v>0</v>
      </c>
      <c r="X241" s="136">
        <f t="shared" si="59"/>
        <v>0</v>
      </c>
      <c r="AD241" s="85"/>
    </row>
    <row r="242" spans="1:30" s="95" customFormat="1" ht="12">
      <c r="A242" s="94"/>
      <c r="B242" s="89">
        <v>17</v>
      </c>
      <c r="C242" s="100">
        <f t="shared" si="53"/>
        <v>0</v>
      </c>
      <c r="D242" s="100">
        <f t="shared" si="56"/>
      </c>
      <c r="E242" s="100">
        <f t="shared" si="54"/>
        <v>0</v>
      </c>
      <c r="F242" s="100">
        <f aca="true" t="shared" si="60" ref="F242:X246">IF($G105&lt;&gt;0,$G105/$E105,0)</f>
        <v>0</v>
      </c>
      <c r="G242" s="100">
        <f t="shared" si="60"/>
        <v>0</v>
      </c>
      <c r="H242" s="100">
        <f t="shared" si="60"/>
        <v>0</v>
      </c>
      <c r="I242" s="100">
        <f t="shared" si="60"/>
        <v>0</v>
      </c>
      <c r="J242" s="100">
        <f t="shared" si="60"/>
        <v>0</v>
      </c>
      <c r="K242" s="100">
        <f t="shared" si="60"/>
        <v>0</v>
      </c>
      <c r="L242" s="100">
        <f t="shared" si="60"/>
        <v>0</v>
      </c>
      <c r="M242" s="100">
        <f t="shared" si="60"/>
        <v>0</v>
      </c>
      <c r="N242" s="100">
        <f t="shared" si="60"/>
        <v>0</v>
      </c>
      <c r="O242" s="136">
        <f t="shared" si="60"/>
        <v>0</v>
      </c>
      <c r="P242" s="136">
        <f t="shared" si="60"/>
        <v>0</v>
      </c>
      <c r="Q242" s="136">
        <f t="shared" si="60"/>
        <v>0</v>
      </c>
      <c r="R242" s="136">
        <f t="shared" si="60"/>
        <v>0</v>
      </c>
      <c r="S242" s="136">
        <f t="shared" si="60"/>
        <v>0</v>
      </c>
      <c r="T242" s="136">
        <f t="shared" si="60"/>
        <v>0</v>
      </c>
      <c r="U242" s="136">
        <f t="shared" si="60"/>
        <v>0</v>
      </c>
      <c r="V242" s="136">
        <f t="shared" si="60"/>
        <v>0</v>
      </c>
      <c r="W242" s="136">
        <f t="shared" si="60"/>
        <v>0</v>
      </c>
      <c r="X242" s="136">
        <f t="shared" si="60"/>
        <v>0</v>
      </c>
      <c r="AD242" s="85"/>
    </row>
    <row r="243" spans="1:30" s="95" customFormat="1" ht="12">
      <c r="A243" s="94"/>
      <c r="B243" s="89">
        <v>18</v>
      </c>
      <c r="C243" s="100">
        <f t="shared" si="53"/>
        <v>0</v>
      </c>
      <c r="D243" s="100">
        <f t="shared" si="56"/>
      </c>
      <c r="E243" s="100">
        <f t="shared" si="54"/>
        <v>0</v>
      </c>
      <c r="F243" s="100">
        <f t="shared" si="60"/>
        <v>0</v>
      </c>
      <c r="G243" s="100">
        <f t="shared" si="60"/>
        <v>0</v>
      </c>
      <c r="H243" s="100">
        <f t="shared" si="60"/>
        <v>0</v>
      </c>
      <c r="I243" s="100">
        <f t="shared" si="60"/>
        <v>0</v>
      </c>
      <c r="J243" s="100">
        <f t="shared" si="60"/>
        <v>0</v>
      </c>
      <c r="K243" s="100">
        <f t="shared" si="60"/>
        <v>0</v>
      </c>
      <c r="L243" s="100">
        <f t="shared" si="60"/>
        <v>0</v>
      </c>
      <c r="M243" s="100">
        <f t="shared" si="60"/>
        <v>0</v>
      </c>
      <c r="N243" s="100">
        <f t="shared" si="60"/>
        <v>0</v>
      </c>
      <c r="O243" s="136">
        <f t="shared" si="60"/>
        <v>0</v>
      </c>
      <c r="P243" s="136">
        <f t="shared" si="60"/>
        <v>0</v>
      </c>
      <c r="Q243" s="136">
        <f t="shared" si="60"/>
        <v>0</v>
      </c>
      <c r="R243" s="136">
        <f t="shared" si="60"/>
        <v>0</v>
      </c>
      <c r="S243" s="136">
        <f t="shared" si="60"/>
        <v>0</v>
      </c>
      <c r="T243" s="136">
        <f t="shared" si="60"/>
        <v>0</v>
      </c>
      <c r="U243" s="136">
        <f t="shared" si="60"/>
        <v>0</v>
      </c>
      <c r="V243" s="136">
        <f t="shared" si="60"/>
        <v>0</v>
      </c>
      <c r="W243" s="136">
        <f t="shared" si="60"/>
        <v>0</v>
      </c>
      <c r="X243" s="136">
        <f t="shared" si="60"/>
        <v>0</v>
      </c>
      <c r="AD243" s="85"/>
    </row>
    <row r="244" spans="1:30" s="95" customFormat="1" ht="12">
      <c r="A244" s="94"/>
      <c r="B244" s="89">
        <v>19</v>
      </c>
      <c r="C244" s="100">
        <f t="shared" si="53"/>
        <v>0</v>
      </c>
      <c r="D244" s="100">
        <f t="shared" si="56"/>
      </c>
      <c r="E244" s="100">
        <f t="shared" si="54"/>
        <v>0</v>
      </c>
      <c r="F244" s="100">
        <f t="shared" si="60"/>
        <v>0</v>
      </c>
      <c r="G244" s="100">
        <f t="shared" si="60"/>
        <v>0</v>
      </c>
      <c r="H244" s="100">
        <f t="shared" si="60"/>
        <v>0</v>
      </c>
      <c r="I244" s="100">
        <f t="shared" si="60"/>
        <v>0</v>
      </c>
      <c r="J244" s="100">
        <f t="shared" si="60"/>
        <v>0</v>
      </c>
      <c r="K244" s="100">
        <f t="shared" si="60"/>
        <v>0</v>
      </c>
      <c r="L244" s="100">
        <f t="shared" si="60"/>
        <v>0</v>
      </c>
      <c r="M244" s="100">
        <f t="shared" si="60"/>
        <v>0</v>
      </c>
      <c r="N244" s="100">
        <f t="shared" si="60"/>
        <v>0</v>
      </c>
      <c r="O244" s="136">
        <f t="shared" si="60"/>
        <v>0</v>
      </c>
      <c r="P244" s="136">
        <f t="shared" si="60"/>
        <v>0</v>
      </c>
      <c r="Q244" s="136">
        <f t="shared" si="60"/>
        <v>0</v>
      </c>
      <c r="R244" s="136">
        <f t="shared" si="60"/>
        <v>0</v>
      </c>
      <c r="S244" s="136">
        <f t="shared" si="60"/>
        <v>0</v>
      </c>
      <c r="T244" s="136">
        <f t="shared" si="60"/>
        <v>0</v>
      </c>
      <c r="U244" s="136">
        <f t="shared" si="60"/>
        <v>0</v>
      </c>
      <c r="V244" s="136">
        <f t="shared" si="60"/>
        <v>0</v>
      </c>
      <c r="W244" s="136">
        <f t="shared" si="60"/>
        <v>0</v>
      </c>
      <c r="X244" s="136">
        <f t="shared" si="60"/>
        <v>0</v>
      </c>
      <c r="AD244" s="85"/>
    </row>
    <row r="245" spans="1:30" s="95" customFormat="1" ht="12">
      <c r="A245" s="94"/>
      <c r="B245" s="89">
        <v>20</v>
      </c>
      <c r="C245" s="100">
        <f t="shared" si="53"/>
        <v>0</v>
      </c>
      <c r="D245" s="100">
        <f t="shared" si="56"/>
      </c>
      <c r="E245" s="100">
        <f t="shared" si="54"/>
        <v>0</v>
      </c>
      <c r="F245" s="100">
        <f t="shared" si="60"/>
        <v>0</v>
      </c>
      <c r="G245" s="100">
        <f t="shared" si="60"/>
        <v>0</v>
      </c>
      <c r="H245" s="100">
        <f t="shared" si="60"/>
        <v>0</v>
      </c>
      <c r="I245" s="100">
        <f t="shared" si="60"/>
        <v>0</v>
      </c>
      <c r="J245" s="100">
        <f t="shared" si="60"/>
        <v>0</v>
      </c>
      <c r="K245" s="100">
        <f t="shared" si="60"/>
        <v>0</v>
      </c>
      <c r="L245" s="100">
        <f t="shared" si="60"/>
        <v>0</v>
      </c>
      <c r="M245" s="100">
        <f t="shared" si="60"/>
        <v>0</v>
      </c>
      <c r="N245" s="100">
        <f t="shared" si="60"/>
        <v>0</v>
      </c>
      <c r="O245" s="136">
        <f t="shared" si="60"/>
        <v>0</v>
      </c>
      <c r="P245" s="136">
        <f t="shared" si="60"/>
        <v>0</v>
      </c>
      <c r="Q245" s="136">
        <f t="shared" si="60"/>
        <v>0</v>
      </c>
      <c r="R245" s="136">
        <f t="shared" si="60"/>
        <v>0</v>
      </c>
      <c r="S245" s="136">
        <f t="shared" si="60"/>
        <v>0</v>
      </c>
      <c r="T245" s="136">
        <f t="shared" si="60"/>
        <v>0</v>
      </c>
      <c r="U245" s="136">
        <f t="shared" si="60"/>
        <v>0</v>
      </c>
      <c r="V245" s="136">
        <f t="shared" si="60"/>
        <v>0</v>
      </c>
      <c r="W245" s="136">
        <f t="shared" si="60"/>
        <v>0</v>
      </c>
      <c r="X245" s="136">
        <f t="shared" si="60"/>
        <v>0</v>
      </c>
      <c r="AD245" s="85"/>
    </row>
    <row r="246" spans="1:30" s="95" customFormat="1" ht="12">
      <c r="A246" s="94"/>
      <c r="B246" s="89">
        <v>21</v>
      </c>
      <c r="C246" s="100">
        <f t="shared" si="53"/>
        <v>0</v>
      </c>
      <c r="D246" s="100">
        <f t="shared" si="56"/>
      </c>
      <c r="E246" s="100">
        <f t="shared" si="54"/>
        <v>0</v>
      </c>
      <c r="F246" s="100">
        <f t="shared" si="60"/>
        <v>0</v>
      </c>
      <c r="G246" s="100">
        <f t="shared" si="60"/>
        <v>0</v>
      </c>
      <c r="H246" s="100">
        <f t="shared" si="60"/>
        <v>0</v>
      </c>
      <c r="I246" s="100">
        <f t="shared" si="60"/>
        <v>0</v>
      </c>
      <c r="J246" s="100">
        <f t="shared" si="60"/>
        <v>0</v>
      </c>
      <c r="K246" s="100">
        <f t="shared" si="60"/>
        <v>0</v>
      </c>
      <c r="L246" s="100">
        <f t="shared" si="60"/>
        <v>0</v>
      </c>
      <c r="M246" s="100">
        <f t="shared" si="60"/>
        <v>0</v>
      </c>
      <c r="N246" s="100">
        <f t="shared" si="60"/>
        <v>0</v>
      </c>
      <c r="O246" s="136">
        <f t="shared" si="60"/>
        <v>0</v>
      </c>
      <c r="P246" s="136">
        <f t="shared" si="60"/>
        <v>0</v>
      </c>
      <c r="Q246" s="136">
        <f t="shared" si="60"/>
        <v>0</v>
      </c>
      <c r="R246" s="136">
        <f t="shared" si="60"/>
        <v>0</v>
      </c>
      <c r="S246" s="136">
        <f t="shared" si="60"/>
        <v>0</v>
      </c>
      <c r="T246" s="136">
        <f t="shared" si="60"/>
        <v>0</v>
      </c>
      <c r="U246" s="136">
        <f t="shared" si="60"/>
        <v>0</v>
      </c>
      <c r="V246" s="136">
        <f t="shared" si="60"/>
        <v>0</v>
      </c>
      <c r="W246" s="136">
        <f t="shared" si="60"/>
        <v>0</v>
      </c>
      <c r="X246" s="136">
        <f t="shared" si="60"/>
        <v>0</v>
      </c>
      <c r="AD246" s="85"/>
    </row>
    <row r="247" spans="1:30" s="95" customFormat="1" ht="12">
      <c r="A247" s="94"/>
      <c r="B247" s="89">
        <v>22</v>
      </c>
      <c r="C247" s="100">
        <f t="shared" si="53"/>
        <v>0</v>
      </c>
      <c r="D247" s="100">
        <f t="shared" si="56"/>
      </c>
      <c r="E247" s="100">
        <f t="shared" si="54"/>
        <v>0</v>
      </c>
      <c r="F247" s="100">
        <f aca="true" t="shared" si="61" ref="F247:X250">IF($G110&lt;&gt;0,$G110/$E110,0)</f>
        <v>0</v>
      </c>
      <c r="G247" s="100">
        <f t="shared" si="61"/>
        <v>0</v>
      </c>
      <c r="H247" s="100">
        <f t="shared" si="61"/>
        <v>0</v>
      </c>
      <c r="I247" s="100">
        <f t="shared" si="61"/>
        <v>0</v>
      </c>
      <c r="J247" s="100">
        <f t="shared" si="61"/>
        <v>0</v>
      </c>
      <c r="K247" s="100">
        <f t="shared" si="61"/>
        <v>0</v>
      </c>
      <c r="L247" s="100">
        <f t="shared" si="61"/>
        <v>0</v>
      </c>
      <c r="M247" s="100">
        <f t="shared" si="61"/>
        <v>0</v>
      </c>
      <c r="N247" s="100">
        <f t="shared" si="61"/>
        <v>0</v>
      </c>
      <c r="O247" s="136">
        <f t="shared" si="61"/>
        <v>0</v>
      </c>
      <c r="P247" s="136">
        <f t="shared" si="61"/>
        <v>0</v>
      </c>
      <c r="Q247" s="136">
        <f t="shared" si="61"/>
        <v>0</v>
      </c>
      <c r="R247" s="136">
        <f t="shared" si="61"/>
        <v>0</v>
      </c>
      <c r="S247" s="136">
        <f t="shared" si="61"/>
        <v>0</v>
      </c>
      <c r="T247" s="136">
        <f t="shared" si="61"/>
        <v>0</v>
      </c>
      <c r="U247" s="136">
        <f t="shared" si="61"/>
        <v>0</v>
      </c>
      <c r="V247" s="136">
        <f t="shared" si="61"/>
        <v>0</v>
      </c>
      <c r="W247" s="136">
        <f t="shared" si="61"/>
        <v>0</v>
      </c>
      <c r="X247" s="136">
        <f t="shared" si="61"/>
        <v>0</v>
      </c>
      <c r="AD247" s="85"/>
    </row>
    <row r="248" spans="1:30" s="95" customFormat="1" ht="12">
      <c r="A248" s="94"/>
      <c r="B248" s="89">
        <v>23</v>
      </c>
      <c r="C248" s="100">
        <f t="shared" si="53"/>
        <v>0</v>
      </c>
      <c r="D248" s="100">
        <f t="shared" si="56"/>
      </c>
      <c r="E248" s="100">
        <f t="shared" si="54"/>
        <v>0</v>
      </c>
      <c r="F248" s="100">
        <f t="shared" si="61"/>
        <v>0</v>
      </c>
      <c r="G248" s="100">
        <f t="shared" si="61"/>
        <v>0</v>
      </c>
      <c r="H248" s="100">
        <f t="shared" si="61"/>
        <v>0</v>
      </c>
      <c r="I248" s="100">
        <f t="shared" si="61"/>
        <v>0</v>
      </c>
      <c r="J248" s="100">
        <f t="shared" si="61"/>
        <v>0</v>
      </c>
      <c r="K248" s="100">
        <f t="shared" si="61"/>
        <v>0</v>
      </c>
      <c r="L248" s="100">
        <f t="shared" si="61"/>
        <v>0</v>
      </c>
      <c r="M248" s="100">
        <f t="shared" si="61"/>
        <v>0</v>
      </c>
      <c r="N248" s="100">
        <f t="shared" si="61"/>
        <v>0</v>
      </c>
      <c r="O248" s="136">
        <f t="shared" si="61"/>
        <v>0</v>
      </c>
      <c r="P248" s="136">
        <f t="shared" si="61"/>
        <v>0</v>
      </c>
      <c r="Q248" s="136">
        <f t="shared" si="61"/>
        <v>0</v>
      </c>
      <c r="R248" s="136">
        <f t="shared" si="61"/>
        <v>0</v>
      </c>
      <c r="S248" s="136">
        <f t="shared" si="61"/>
        <v>0</v>
      </c>
      <c r="T248" s="136">
        <f t="shared" si="61"/>
        <v>0</v>
      </c>
      <c r="U248" s="136">
        <f t="shared" si="61"/>
        <v>0</v>
      </c>
      <c r="V248" s="136">
        <f t="shared" si="61"/>
        <v>0</v>
      </c>
      <c r="W248" s="136">
        <f t="shared" si="61"/>
        <v>0</v>
      </c>
      <c r="X248" s="136">
        <f t="shared" si="61"/>
        <v>0</v>
      </c>
      <c r="AD248" s="85"/>
    </row>
    <row r="249" spans="1:30" s="95" customFormat="1" ht="12">
      <c r="A249" s="94"/>
      <c r="B249" s="89">
        <v>24</v>
      </c>
      <c r="C249" s="100">
        <f t="shared" si="53"/>
        <v>0</v>
      </c>
      <c r="D249" s="100">
        <f t="shared" si="56"/>
      </c>
      <c r="E249" s="100">
        <f t="shared" si="54"/>
        <v>0</v>
      </c>
      <c r="F249" s="100">
        <f t="shared" si="61"/>
        <v>0</v>
      </c>
      <c r="G249" s="100">
        <f t="shared" si="61"/>
        <v>0</v>
      </c>
      <c r="H249" s="100">
        <f t="shared" si="61"/>
        <v>0</v>
      </c>
      <c r="I249" s="100">
        <f t="shared" si="61"/>
        <v>0</v>
      </c>
      <c r="J249" s="100">
        <f t="shared" si="61"/>
        <v>0</v>
      </c>
      <c r="K249" s="100">
        <f t="shared" si="61"/>
        <v>0</v>
      </c>
      <c r="L249" s="100">
        <f t="shared" si="61"/>
        <v>0</v>
      </c>
      <c r="M249" s="100">
        <f t="shared" si="61"/>
        <v>0</v>
      </c>
      <c r="N249" s="100">
        <f t="shared" si="61"/>
        <v>0</v>
      </c>
      <c r="O249" s="136">
        <f t="shared" si="61"/>
        <v>0</v>
      </c>
      <c r="P249" s="136">
        <f t="shared" si="61"/>
        <v>0</v>
      </c>
      <c r="Q249" s="136">
        <f t="shared" si="61"/>
        <v>0</v>
      </c>
      <c r="R249" s="136">
        <f t="shared" si="61"/>
        <v>0</v>
      </c>
      <c r="S249" s="136">
        <f t="shared" si="61"/>
        <v>0</v>
      </c>
      <c r="T249" s="136">
        <f t="shared" si="61"/>
        <v>0</v>
      </c>
      <c r="U249" s="136">
        <f t="shared" si="61"/>
        <v>0</v>
      </c>
      <c r="V249" s="136">
        <f t="shared" si="61"/>
        <v>0</v>
      </c>
      <c r="W249" s="136">
        <f t="shared" si="61"/>
        <v>0</v>
      </c>
      <c r="X249" s="136">
        <f t="shared" si="61"/>
        <v>0</v>
      </c>
      <c r="AD249" s="85"/>
    </row>
    <row r="250" spans="1:30" s="95" customFormat="1" ht="12">
      <c r="A250" s="94"/>
      <c r="B250" s="89">
        <v>25</v>
      </c>
      <c r="C250" s="100">
        <f t="shared" si="53"/>
        <v>0</v>
      </c>
      <c r="D250" s="100">
        <f t="shared" si="56"/>
      </c>
      <c r="E250" s="100">
        <f t="shared" si="54"/>
        <v>0</v>
      </c>
      <c r="F250" s="100">
        <f t="shared" si="61"/>
        <v>0</v>
      </c>
      <c r="G250" s="100">
        <f t="shared" si="61"/>
        <v>0</v>
      </c>
      <c r="H250" s="100">
        <f t="shared" si="61"/>
        <v>0</v>
      </c>
      <c r="I250" s="100">
        <f t="shared" si="61"/>
        <v>0</v>
      </c>
      <c r="J250" s="100">
        <f t="shared" si="61"/>
        <v>0</v>
      </c>
      <c r="K250" s="100">
        <f t="shared" si="61"/>
        <v>0</v>
      </c>
      <c r="L250" s="100">
        <f t="shared" si="61"/>
        <v>0</v>
      </c>
      <c r="M250" s="100">
        <f t="shared" si="61"/>
        <v>0</v>
      </c>
      <c r="N250" s="100">
        <f t="shared" si="61"/>
        <v>0</v>
      </c>
      <c r="O250" s="136">
        <f t="shared" si="61"/>
        <v>0</v>
      </c>
      <c r="P250" s="136">
        <f t="shared" si="61"/>
        <v>0</v>
      </c>
      <c r="Q250" s="136">
        <f t="shared" si="61"/>
        <v>0</v>
      </c>
      <c r="R250" s="136">
        <f t="shared" si="61"/>
        <v>0</v>
      </c>
      <c r="S250" s="136">
        <f t="shared" si="61"/>
        <v>0</v>
      </c>
      <c r="T250" s="136">
        <f t="shared" si="61"/>
        <v>0</v>
      </c>
      <c r="U250" s="136">
        <f t="shared" si="61"/>
        <v>0</v>
      </c>
      <c r="V250" s="136">
        <f t="shared" si="61"/>
        <v>0</v>
      </c>
      <c r="W250" s="136">
        <f t="shared" si="61"/>
        <v>0</v>
      </c>
      <c r="X250" s="136">
        <f t="shared" si="61"/>
        <v>0</v>
      </c>
      <c r="AD250" s="85"/>
    </row>
    <row r="251" spans="1:30" s="95" customFormat="1" ht="12">
      <c r="A251" s="94"/>
      <c r="B251" s="89"/>
      <c r="C251" s="100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AD251" s="85"/>
    </row>
    <row r="252" spans="1:30" s="95" customFormat="1" ht="12">
      <c r="A252" s="94"/>
      <c r="B252" s="89"/>
      <c r="C252" s="100" t="s">
        <v>72</v>
      </c>
      <c r="D252" s="100">
        <f aca="true" t="shared" si="62" ref="D252:O252">SUM(D226:D251)</f>
        <v>60150</v>
      </c>
      <c r="E252" s="100">
        <f t="shared" si="62"/>
        <v>10941.666666666666</v>
      </c>
      <c r="F252" s="100">
        <f t="shared" si="62"/>
        <v>10941.666666666666</v>
      </c>
      <c r="G252" s="100">
        <f t="shared" si="62"/>
        <v>10941.666666666666</v>
      </c>
      <c r="H252" s="100">
        <f t="shared" si="62"/>
        <v>10941.666666666666</v>
      </c>
      <c r="I252" s="100">
        <f t="shared" si="62"/>
        <v>10941.666666666666</v>
      </c>
      <c r="J252" s="100">
        <f t="shared" si="62"/>
        <v>10941.666666666666</v>
      </c>
      <c r="K252" s="100">
        <f t="shared" si="62"/>
        <v>10941.666666666666</v>
      </c>
      <c r="L252" s="100">
        <f t="shared" si="62"/>
        <v>10941.666666666666</v>
      </c>
      <c r="M252" s="100">
        <f t="shared" si="62"/>
        <v>10941.666666666666</v>
      </c>
      <c r="N252" s="100">
        <f t="shared" si="62"/>
        <v>10941.666666666666</v>
      </c>
      <c r="O252" s="101">
        <f t="shared" si="62"/>
        <v>10941.666666666666</v>
      </c>
      <c r="P252" s="101">
        <f aca="true" t="shared" si="63" ref="P252:X252">SUM(P226:P251)</f>
        <v>10941.666666666666</v>
      </c>
      <c r="Q252" s="101">
        <f t="shared" si="63"/>
        <v>10941.666666666666</v>
      </c>
      <c r="R252" s="101">
        <f t="shared" si="63"/>
        <v>10941.666666666666</v>
      </c>
      <c r="S252" s="101">
        <f t="shared" si="63"/>
        <v>10941.666666666666</v>
      </c>
      <c r="T252" s="101">
        <f t="shared" si="63"/>
        <v>10941.666666666666</v>
      </c>
      <c r="U252" s="101">
        <f t="shared" si="63"/>
        <v>10941.666666666666</v>
      </c>
      <c r="V252" s="101">
        <f t="shared" si="63"/>
        <v>10941.666666666666</v>
      </c>
      <c r="W252" s="101">
        <f t="shared" si="63"/>
        <v>10941.666666666666</v>
      </c>
      <c r="X252" s="101">
        <f t="shared" si="63"/>
        <v>10941.666666666666</v>
      </c>
      <c r="AD252" s="85"/>
    </row>
    <row r="253" spans="1:30" s="95" customFormat="1" ht="12">
      <c r="A253" s="94"/>
      <c r="B253" s="89"/>
      <c r="C253" s="152" t="s">
        <v>93</v>
      </c>
      <c r="D253" s="152">
        <f>+D252-D77</f>
        <v>55150</v>
      </c>
      <c r="E253" s="100">
        <f>IF($D$253&lt;&gt;0,IF($D$79&gt;=E$261,$D253/$D$79,$D$253))</f>
        <v>18383.333333333332</v>
      </c>
      <c r="F253" s="100">
        <f aca="true" t="shared" si="64" ref="F253:X253">IF($D$253&lt;&gt;0,IF($D$79&gt;=F$261,$D253/$D$79,0))</f>
        <v>18383.333333333332</v>
      </c>
      <c r="G253" s="100">
        <f t="shared" si="64"/>
        <v>18383.333333333332</v>
      </c>
      <c r="H253" s="100">
        <f t="shared" si="64"/>
        <v>0</v>
      </c>
      <c r="I253" s="100">
        <f t="shared" si="64"/>
        <v>0</v>
      </c>
      <c r="J253" s="100">
        <f t="shared" si="64"/>
        <v>0</v>
      </c>
      <c r="K253" s="100">
        <f t="shared" si="64"/>
        <v>0</v>
      </c>
      <c r="L253" s="100">
        <f t="shared" si="64"/>
        <v>0</v>
      </c>
      <c r="M253" s="100">
        <f t="shared" si="64"/>
        <v>0</v>
      </c>
      <c r="N253" s="100">
        <f t="shared" si="64"/>
        <v>0</v>
      </c>
      <c r="O253" s="136">
        <f t="shared" si="64"/>
        <v>0</v>
      </c>
      <c r="P253" s="136">
        <f t="shared" si="64"/>
        <v>0</v>
      </c>
      <c r="Q253" s="136">
        <f t="shared" si="64"/>
        <v>0</v>
      </c>
      <c r="R253" s="136">
        <f t="shared" si="64"/>
        <v>0</v>
      </c>
      <c r="S253" s="136">
        <f t="shared" si="64"/>
        <v>0</v>
      </c>
      <c r="T253" s="136">
        <f t="shared" si="64"/>
        <v>0</v>
      </c>
      <c r="U253" s="136">
        <f t="shared" si="64"/>
        <v>0</v>
      </c>
      <c r="V253" s="136">
        <f t="shared" si="64"/>
        <v>0</v>
      </c>
      <c r="W253" s="136">
        <f t="shared" si="64"/>
        <v>0</v>
      </c>
      <c r="X253" s="136">
        <f t="shared" si="64"/>
        <v>0</v>
      </c>
      <c r="AD253" s="85"/>
    </row>
    <row r="254" spans="1:30" s="95" customFormat="1" ht="12">
      <c r="A254" s="94"/>
      <c r="B254" s="89"/>
      <c r="C254" s="100" t="s">
        <v>88</v>
      </c>
      <c r="D254" s="100"/>
      <c r="E254" s="100">
        <f>-(E147+E148)</f>
        <v>-433</v>
      </c>
      <c r="F254" s="100">
        <f aca="true" t="shared" si="65" ref="F254:O254">-(F147+F148)</f>
        <v>-1146.12</v>
      </c>
      <c r="G254" s="100">
        <f t="shared" si="65"/>
        <v>-1705.28</v>
      </c>
      <c r="H254" s="100">
        <f t="shared" si="65"/>
        <v>-1259.3600000000001</v>
      </c>
      <c r="I254" s="100">
        <f t="shared" si="65"/>
        <v>-823.88</v>
      </c>
      <c r="J254" s="100">
        <f t="shared" si="65"/>
        <v>-1244.76</v>
      </c>
      <c r="K254" s="100">
        <f t="shared" si="65"/>
        <v>-1480.8400000000001</v>
      </c>
      <c r="L254" s="100">
        <f t="shared" si="65"/>
        <v>-1688.8400000000001</v>
      </c>
      <c r="M254" s="100">
        <f t="shared" si="65"/>
        <v>-1830.8400000000001</v>
      </c>
      <c r="N254" s="100">
        <f t="shared" si="65"/>
        <v>-1921.6</v>
      </c>
      <c r="O254" s="136">
        <f t="shared" si="65"/>
        <v>-2106.36</v>
      </c>
      <c r="P254" s="136">
        <f aca="true" t="shared" si="66" ref="P254:X254">-(P147+P148)</f>
        <v>-2340</v>
      </c>
      <c r="Q254" s="136">
        <f t="shared" si="66"/>
        <v>-2548.36</v>
      </c>
      <c r="R254" s="136">
        <f t="shared" si="66"/>
        <v>-2025.3600000000001</v>
      </c>
      <c r="S254" s="136">
        <f t="shared" si="66"/>
        <v>-1687.52</v>
      </c>
      <c r="T254" s="136">
        <f t="shared" si="66"/>
        <v>-2108.76</v>
      </c>
      <c r="U254" s="136">
        <f t="shared" si="66"/>
        <v>-2343.84</v>
      </c>
      <c r="V254" s="136">
        <f t="shared" si="66"/>
        <v>-1888.2</v>
      </c>
      <c r="W254" s="136">
        <f t="shared" si="66"/>
        <v>-1600.24</v>
      </c>
      <c r="X254" s="136">
        <f t="shared" si="66"/>
        <v>-1927.8400000000001</v>
      </c>
      <c r="AD254" s="85"/>
    </row>
    <row r="255" spans="1:30" s="95" customFormat="1" ht="12">
      <c r="A255" s="94"/>
      <c r="B255" s="89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AD255" s="85"/>
    </row>
    <row r="256" spans="1:30" s="95" customFormat="1" ht="12.75" thickBot="1">
      <c r="A256" s="94"/>
      <c r="B256" s="89"/>
      <c r="C256" s="100" t="s">
        <v>73</v>
      </c>
      <c r="D256" s="100"/>
      <c r="E256" s="103">
        <f>IF(SUM(E252:E255)&lt;0,0,SUM(E252:E255))</f>
        <v>28892</v>
      </c>
      <c r="F256" s="103">
        <f aca="true" t="shared" si="67" ref="F256:O256">IF(SUM(F252:F255)&lt;0,0,SUM(F252:F255))</f>
        <v>28178.88</v>
      </c>
      <c r="G256" s="103">
        <f t="shared" si="67"/>
        <v>27619.72</v>
      </c>
      <c r="H256" s="103">
        <f t="shared" si="67"/>
        <v>9682.306666666665</v>
      </c>
      <c r="I256" s="103">
        <f t="shared" si="67"/>
        <v>10117.786666666667</v>
      </c>
      <c r="J256" s="103">
        <f t="shared" si="67"/>
        <v>9696.906666666666</v>
      </c>
      <c r="K256" s="103">
        <f t="shared" si="67"/>
        <v>9460.826666666666</v>
      </c>
      <c r="L256" s="103">
        <f t="shared" si="67"/>
        <v>9252.826666666666</v>
      </c>
      <c r="M256" s="103">
        <f t="shared" si="67"/>
        <v>9110.826666666666</v>
      </c>
      <c r="N256" s="103">
        <f t="shared" si="67"/>
        <v>9020.066666666666</v>
      </c>
      <c r="O256" s="139">
        <f t="shared" si="67"/>
        <v>8835.306666666665</v>
      </c>
      <c r="P256" s="139">
        <f aca="true" t="shared" si="68" ref="P256:X256">IF(SUM(P252:P255)&lt;0,0,SUM(P252:P255))</f>
        <v>8601.666666666666</v>
      </c>
      <c r="Q256" s="139">
        <f t="shared" si="68"/>
        <v>8393.306666666665</v>
      </c>
      <c r="R256" s="139">
        <f t="shared" si="68"/>
        <v>8916.306666666665</v>
      </c>
      <c r="S256" s="139">
        <f t="shared" si="68"/>
        <v>9254.146666666666</v>
      </c>
      <c r="T256" s="139">
        <f t="shared" si="68"/>
        <v>8832.906666666666</v>
      </c>
      <c r="U256" s="139">
        <f t="shared" si="68"/>
        <v>8597.826666666666</v>
      </c>
      <c r="V256" s="139">
        <f t="shared" si="68"/>
        <v>9053.466666666665</v>
      </c>
      <c r="W256" s="139">
        <f t="shared" si="68"/>
        <v>9341.426666666666</v>
      </c>
      <c r="X256" s="139">
        <f t="shared" si="68"/>
        <v>9013.826666666666</v>
      </c>
      <c r="AD256" s="85"/>
    </row>
    <row r="257" spans="1:30" s="95" customFormat="1" ht="12.75" thickTop="1">
      <c r="A257" s="94"/>
      <c r="B257" s="94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AD257" s="85"/>
    </row>
    <row r="258" spans="3:30" s="95" customFormat="1" ht="12"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AD258" s="85"/>
    </row>
    <row r="259" s="95" customFormat="1" ht="12.75" thickBot="1">
      <c r="AD259" s="85"/>
    </row>
    <row r="260" spans="1:30" s="95" customFormat="1" ht="12.75">
      <c r="A260" s="104"/>
      <c r="B260" s="104"/>
      <c r="C260" s="105" t="s">
        <v>74</v>
      </c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AD260" s="85"/>
    </row>
    <row r="261" spans="3:24" s="85" customFormat="1" ht="13.5" customHeight="1">
      <c r="C261" s="84" t="s">
        <v>75</v>
      </c>
      <c r="D261" s="84">
        <v>0</v>
      </c>
      <c r="E261" s="84">
        <v>1</v>
      </c>
      <c r="F261" s="84">
        <v>2</v>
      </c>
      <c r="G261" s="84">
        <v>3</v>
      </c>
      <c r="H261" s="84">
        <v>4</v>
      </c>
      <c r="I261" s="84">
        <v>5</v>
      </c>
      <c r="J261" s="84">
        <v>6</v>
      </c>
      <c r="K261" s="84">
        <v>7</v>
      </c>
      <c r="L261" s="84">
        <v>8</v>
      </c>
      <c r="M261" s="84">
        <v>9</v>
      </c>
      <c r="N261" s="84">
        <v>10</v>
      </c>
      <c r="O261" s="84">
        <v>11</v>
      </c>
      <c r="P261" s="84">
        <v>12</v>
      </c>
      <c r="Q261" s="84">
        <v>13</v>
      </c>
      <c r="R261" s="84">
        <v>14</v>
      </c>
      <c r="S261" s="84">
        <v>15</v>
      </c>
      <c r="T261" s="84">
        <v>16</v>
      </c>
      <c r="U261" s="84">
        <v>17</v>
      </c>
      <c r="V261" s="84">
        <v>18</v>
      </c>
      <c r="W261" s="84">
        <v>19</v>
      </c>
      <c r="X261" s="84">
        <v>20</v>
      </c>
    </row>
    <row r="262" spans="3:24" s="85" customFormat="1" ht="18" customHeight="1">
      <c r="C262" s="84" t="s">
        <v>54</v>
      </c>
      <c r="D262" s="106"/>
      <c r="E262" s="106">
        <f>+D83</f>
        <v>0.05</v>
      </c>
      <c r="F262" s="106">
        <f aca="true" t="shared" si="69" ref="F262:X262">+E262</f>
        <v>0.05</v>
      </c>
      <c r="G262" s="106">
        <f t="shared" si="69"/>
        <v>0.05</v>
      </c>
      <c r="H262" s="106">
        <f t="shared" si="69"/>
        <v>0.05</v>
      </c>
      <c r="I262" s="106">
        <f t="shared" si="69"/>
        <v>0.05</v>
      </c>
      <c r="J262" s="106">
        <f t="shared" si="69"/>
        <v>0.05</v>
      </c>
      <c r="K262" s="106">
        <f t="shared" si="69"/>
        <v>0.05</v>
      </c>
      <c r="L262" s="106">
        <f t="shared" si="69"/>
        <v>0.05</v>
      </c>
      <c r="M262" s="106">
        <f t="shared" si="69"/>
        <v>0.05</v>
      </c>
      <c r="N262" s="106">
        <f t="shared" si="69"/>
        <v>0.05</v>
      </c>
      <c r="O262" s="106">
        <f t="shared" si="69"/>
        <v>0.05</v>
      </c>
      <c r="P262" s="106">
        <f t="shared" si="69"/>
        <v>0.05</v>
      </c>
      <c r="Q262" s="106">
        <f t="shared" si="69"/>
        <v>0.05</v>
      </c>
      <c r="R262" s="106">
        <f t="shared" si="69"/>
        <v>0.05</v>
      </c>
      <c r="S262" s="106">
        <f t="shared" si="69"/>
        <v>0.05</v>
      </c>
      <c r="T262" s="106">
        <f t="shared" si="69"/>
        <v>0.05</v>
      </c>
      <c r="U262" s="106">
        <f t="shared" si="69"/>
        <v>0.05</v>
      </c>
      <c r="V262" s="106">
        <f t="shared" si="69"/>
        <v>0.05</v>
      </c>
      <c r="W262" s="106">
        <f t="shared" si="69"/>
        <v>0.05</v>
      </c>
      <c r="X262" s="106">
        <f t="shared" si="69"/>
        <v>0.05</v>
      </c>
    </row>
    <row r="263" spans="3:24" s="85" customFormat="1" ht="18" customHeight="1">
      <c r="C263" s="84" t="s">
        <v>76</v>
      </c>
      <c r="D263" s="106"/>
      <c r="E263" s="106">
        <f>+D84</f>
        <v>0.03</v>
      </c>
      <c r="F263" s="106">
        <f aca="true" t="shared" si="70" ref="F263:X263">+E263</f>
        <v>0.03</v>
      </c>
      <c r="G263" s="106">
        <f t="shared" si="70"/>
        <v>0.03</v>
      </c>
      <c r="H263" s="106">
        <f t="shared" si="70"/>
        <v>0.03</v>
      </c>
      <c r="I263" s="106">
        <f t="shared" si="70"/>
        <v>0.03</v>
      </c>
      <c r="J263" s="106">
        <f t="shared" si="70"/>
        <v>0.03</v>
      </c>
      <c r="K263" s="106">
        <f t="shared" si="70"/>
        <v>0.03</v>
      </c>
      <c r="L263" s="106">
        <f t="shared" si="70"/>
        <v>0.03</v>
      </c>
      <c r="M263" s="106">
        <f t="shared" si="70"/>
        <v>0.03</v>
      </c>
      <c r="N263" s="106">
        <f t="shared" si="70"/>
        <v>0.03</v>
      </c>
      <c r="O263" s="106">
        <f t="shared" si="70"/>
        <v>0.03</v>
      </c>
      <c r="P263" s="106">
        <f t="shared" si="70"/>
        <v>0.03</v>
      </c>
      <c r="Q263" s="106">
        <f t="shared" si="70"/>
        <v>0.03</v>
      </c>
      <c r="R263" s="106">
        <f t="shared" si="70"/>
        <v>0.03</v>
      </c>
      <c r="S263" s="106">
        <f t="shared" si="70"/>
        <v>0.03</v>
      </c>
      <c r="T263" s="106">
        <f t="shared" si="70"/>
        <v>0.03</v>
      </c>
      <c r="U263" s="106">
        <f t="shared" si="70"/>
        <v>0.03</v>
      </c>
      <c r="V263" s="106">
        <f t="shared" si="70"/>
        <v>0.03</v>
      </c>
      <c r="W263" s="106">
        <f t="shared" si="70"/>
        <v>0.03</v>
      </c>
      <c r="X263" s="106">
        <f t="shared" si="70"/>
        <v>0.03</v>
      </c>
    </row>
    <row r="264" spans="3:24" s="85" customFormat="1" ht="18" customHeight="1">
      <c r="C264" s="143" t="s">
        <v>96</v>
      </c>
      <c r="D264" s="106">
        <v>1</v>
      </c>
      <c r="E264" s="106">
        <f>1+E262</f>
        <v>1.05</v>
      </c>
      <c r="F264" s="106">
        <f aca="true" t="shared" si="71" ref="F264:X264">+E264*(1+F262)</f>
        <v>1.1025</v>
      </c>
      <c r="G264" s="106">
        <f t="shared" si="71"/>
        <v>1.1576250000000001</v>
      </c>
      <c r="H264" s="106">
        <f t="shared" si="71"/>
        <v>1.2155062500000002</v>
      </c>
      <c r="I264" s="106">
        <f t="shared" si="71"/>
        <v>1.2762815625000004</v>
      </c>
      <c r="J264" s="106">
        <f t="shared" si="71"/>
        <v>1.3400956406250004</v>
      </c>
      <c r="K264" s="106">
        <f t="shared" si="71"/>
        <v>1.4071004226562505</v>
      </c>
      <c r="L264" s="106">
        <f t="shared" si="71"/>
        <v>1.477455443789063</v>
      </c>
      <c r="M264" s="106">
        <f t="shared" si="71"/>
        <v>1.5513282159785162</v>
      </c>
      <c r="N264" s="106">
        <f t="shared" si="71"/>
        <v>1.628894626777442</v>
      </c>
      <c r="O264" s="106">
        <f t="shared" si="71"/>
        <v>1.7103393581163142</v>
      </c>
      <c r="P264" s="106">
        <f t="shared" si="71"/>
        <v>1.79585632602213</v>
      </c>
      <c r="Q264" s="106">
        <f t="shared" si="71"/>
        <v>1.8856491423232367</v>
      </c>
      <c r="R264" s="106">
        <f t="shared" si="71"/>
        <v>1.9799315994393987</v>
      </c>
      <c r="S264" s="106">
        <f t="shared" si="71"/>
        <v>2.0789281794113688</v>
      </c>
      <c r="T264" s="106">
        <f t="shared" si="71"/>
        <v>2.1828745883819374</v>
      </c>
      <c r="U264" s="106">
        <f t="shared" si="71"/>
        <v>2.2920183178010345</v>
      </c>
      <c r="V264" s="106">
        <f t="shared" si="71"/>
        <v>2.406619233691086</v>
      </c>
      <c r="W264" s="106">
        <f t="shared" si="71"/>
        <v>2.5269501953756404</v>
      </c>
      <c r="X264" s="106">
        <f t="shared" si="71"/>
        <v>2.6532977051444226</v>
      </c>
    </row>
    <row r="265" s="95" customFormat="1" ht="12">
      <c r="AD265" s="85"/>
    </row>
    <row r="266" spans="1:30" s="95" customFormat="1" ht="12.75" thickBot="1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AD266" s="85"/>
    </row>
    <row r="267" s="95" customFormat="1" ht="12">
      <c r="AD267" s="85"/>
    </row>
    <row r="268" spans="3:30" s="95" customFormat="1" ht="12.75">
      <c r="C268" s="107" t="s">
        <v>77</v>
      </c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AD268" s="85"/>
    </row>
    <row r="269" spans="3:30" s="95" customFormat="1" ht="12.75">
      <c r="C269" s="10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AD269" s="85"/>
    </row>
    <row r="270" spans="3:30" s="95" customFormat="1" ht="12.75">
      <c r="C270" s="10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AD270" s="85"/>
    </row>
    <row r="271" spans="2:30" s="95" customFormat="1" ht="12">
      <c r="B271" s="91">
        <v>1</v>
      </c>
      <c r="C271" s="101" t="str">
        <f aca="true" t="shared" si="72" ref="C271:C295">+C89</f>
        <v>Painting - External</v>
      </c>
      <c r="D271" s="101">
        <v>0</v>
      </c>
      <c r="E271" s="108">
        <f aca="true" t="shared" si="73" ref="E271:X271">IF($F89&lt;&gt;"",IF(E$261&lt;=$F89,IF(E$261=$F89,0,+$F89-E$261),IF(D271=0,$E89-1,D271-1)),"")</f>
        <v>3</v>
      </c>
      <c r="F271" s="108">
        <f t="shared" si="73"/>
        <v>2</v>
      </c>
      <c r="G271" s="108">
        <f t="shared" si="73"/>
        <v>1</v>
      </c>
      <c r="H271" s="108">
        <f t="shared" si="73"/>
        <v>0</v>
      </c>
      <c r="I271" s="108">
        <f t="shared" si="73"/>
        <v>9</v>
      </c>
      <c r="J271" s="108">
        <f t="shared" si="73"/>
        <v>8</v>
      </c>
      <c r="K271" s="108">
        <f t="shared" si="73"/>
        <v>7</v>
      </c>
      <c r="L271" s="108">
        <f t="shared" si="73"/>
        <v>6</v>
      </c>
      <c r="M271" s="108">
        <f t="shared" si="73"/>
        <v>5</v>
      </c>
      <c r="N271" s="108">
        <f t="shared" si="73"/>
        <v>4</v>
      </c>
      <c r="O271" s="108">
        <f t="shared" si="73"/>
        <v>3</v>
      </c>
      <c r="P271" s="108">
        <f t="shared" si="73"/>
        <v>2</v>
      </c>
      <c r="Q271" s="108">
        <f t="shared" si="73"/>
        <v>1</v>
      </c>
      <c r="R271" s="108">
        <f t="shared" si="73"/>
        <v>0</v>
      </c>
      <c r="S271" s="108">
        <f t="shared" si="73"/>
        <v>9</v>
      </c>
      <c r="T271" s="108">
        <f t="shared" si="73"/>
        <v>8</v>
      </c>
      <c r="U271" s="108">
        <f t="shared" si="73"/>
        <v>7</v>
      </c>
      <c r="V271" s="108">
        <f t="shared" si="73"/>
        <v>6</v>
      </c>
      <c r="W271" s="108">
        <f t="shared" si="73"/>
        <v>5</v>
      </c>
      <c r="X271" s="108">
        <f t="shared" si="73"/>
        <v>4</v>
      </c>
      <c r="AD271" s="85"/>
    </row>
    <row r="272" spans="2:30" s="95" customFormat="1" ht="12">
      <c r="B272" s="91">
        <v>2</v>
      </c>
      <c r="C272" s="101" t="str">
        <f t="shared" si="72"/>
        <v>Swimming Pool Pump</v>
      </c>
      <c r="D272" s="101"/>
      <c r="E272" s="108">
        <f aca="true" t="shared" si="74" ref="E272:E295">IF($F90&lt;&gt;"",IF(E$261&lt;=$F90,IF(E$261=$F90,0,+$F90-E$261),IF(D272=0,$E90-1,D272-1)),"")</f>
        <v>4</v>
      </c>
      <c r="F272" s="108">
        <f aca="true" t="shared" si="75" ref="F272:T272">IF($F90&lt;&gt;"",IF(F$261&lt;=$F90,IF(F$261=$F90,0,+$F90-F$261),IF(E272=0,$E90-1,E272-1)),"")</f>
        <v>3</v>
      </c>
      <c r="G272" s="108">
        <f t="shared" si="75"/>
        <v>2</v>
      </c>
      <c r="H272" s="108">
        <f t="shared" si="75"/>
        <v>1</v>
      </c>
      <c r="I272" s="108">
        <f t="shared" si="75"/>
        <v>0</v>
      </c>
      <c r="J272" s="108">
        <f t="shared" si="75"/>
        <v>4</v>
      </c>
      <c r="K272" s="108">
        <f t="shared" si="75"/>
        <v>3</v>
      </c>
      <c r="L272" s="108">
        <f t="shared" si="75"/>
        <v>2</v>
      </c>
      <c r="M272" s="108">
        <f t="shared" si="75"/>
        <v>1</v>
      </c>
      <c r="N272" s="108">
        <f t="shared" si="75"/>
        <v>0</v>
      </c>
      <c r="O272" s="108">
        <f t="shared" si="75"/>
        <v>4</v>
      </c>
      <c r="P272" s="108">
        <f t="shared" si="75"/>
        <v>3</v>
      </c>
      <c r="Q272" s="108">
        <f t="shared" si="75"/>
        <v>2</v>
      </c>
      <c r="R272" s="108">
        <f t="shared" si="75"/>
        <v>1</v>
      </c>
      <c r="S272" s="108">
        <f t="shared" si="75"/>
        <v>0</v>
      </c>
      <c r="T272" s="108">
        <f t="shared" si="75"/>
        <v>4</v>
      </c>
      <c r="U272" s="108">
        <f aca="true" t="shared" si="76" ref="U272:X295">IF($F90&lt;&gt;"",IF(U$261&lt;=$F90,IF(U$261=$F90,0,+$F90-U$261),IF(T272=0,$E90-1,T272-1)),"")</f>
        <v>3</v>
      </c>
      <c r="V272" s="108">
        <f t="shared" si="76"/>
        <v>2</v>
      </c>
      <c r="W272" s="108">
        <f t="shared" si="76"/>
        <v>1</v>
      </c>
      <c r="X272" s="108">
        <f t="shared" si="76"/>
        <v>0</v>
      </c>
      <c r="AD272" s="85"/>
    </row>
    <row r="273" spans="2:30" s="95" customFormat="1" ht="12">
      <c r="B273" s="91">
        <v>3</v>
      </c>
      <c r="C273" s="101" t="str">
        <f t="shared" si="72"/>
        <v>Swimming Pool Structure</v>
      </c>
      <c r="D273" s="101"/>
      <c r="E273" s="108">
        <f t="shared" si="74"/>
        <v>17</v>
      </c>
      <c r="F273" s="108">
        <f aca="true" t="shared" si="77" ref="F273:T273">IF($F91&lt;&gt;"",IF(F$261&lt;=$F91,IF(F$261=$F91,0,+$F91-F$261),IF(E273=0,$E91-1,E273-1)),"")</f>
        <v>16</v>
      </c>
      <c r="G273" s="108">
        <f t="shared" si="77"/>
        <v>15</v>
      </c>
      <c r="H273" s="108">
        <f t="shared" si="77"/>
        <v>14</v>
      </c>
      <c r="I273" s="108">
        <f t="shared" si="77"/>
        <v>13</v>
      </c>
      <c r="J273" s="108">
        <f t="shared" si="77"/>
        <v>12</v>
      </c>
      <c r="K273" s="108">
        <f t="shared" si="77"/>
        <v>11</v>
      </c>
      <c r="L273" s="108">
        <f t="shared" si="77"/>
        <v>10</v>
      </c>
      <c r="M273" s="108">
        <f t="shared" si="77"/>
        <v>9</v>
      </c>
      <c r="N273" s="108">
        <f t="shared" si="77"/>
        <v>8</v>
      </c>
      <c r="O273" s="108">
        <f t="shared" si="77"/>
        <v>7</v>
      </c>
      <c r="P273" s="108">
        <f t="shared" si="77"/>
        <v>6</v>
      </c>
      <c r="Q273" s="108">
        <f t="shared" si="77"/>
        <v>5</v>
      </c>
      <c r="R273" s="108">
        <f t="shared" si="77"/>
        <v>4</v>
      </c>
      <c r="S273" s="108">
        <f t="shared" si="77"/>
        <v>3</v>
      </c>
      <c r="T273" s="108">
        <f t="shared" si="77"/>
        <v>2</v>
      </c>
      <c r="U273" s="108">
        <f t="shared" si="76"/>
        <v>1</v>
      </c>
      <c r="V273" s="108">
        <f t="shared" si="76"/>
        <v>0</v>
      </c>
      <c r="W273" s="108">
        <f t="shared" si="76"/>
        <v>23</v>
      </c>
      <c r="X273" s="108">
        <f t="shared" si="76"/>
        <v>22</v>
      </c>
      <c r="AD273" s="85"/>
    </row>
    <row r="274" spans="2:30" s="95" customFormat="1" ht="12">
      <c r="B274" s="91">
        <v>4</v>
      </c>
      <c r="C274" s="101" t="str">
        <f t="shared" si="72"/>
        <v>Landscaping</v>
      </c>
      <c r="D274" s="101"/>
      <c r="E274" s="108">
        <f t="shared" si="74"/>
        <v>3</v>
      </c>
      <c r="F274" s="108">
        <f aca="true" t="shared" si="78" ref="F274:T274">IF($F92&lt;&gt;"",IF(F$261&lt;=$F92,IF(F$261=$F92,0,+$F92-F$261),IF(E274=0,$E92-1,E274-1)),"")</f>
        <v>2</v>
      </c>
      <c r="G274" s="108">
        <f t="shared" si="78"/>
        <v>1</v>
      </c>
      <c r="H274" s="108">
        <f t="shared" si="78"/>
        <v>0</v>
      </c>
      <c r="I274" s="108">
        <f t="shared" si="78"/>
        <v>4</v>
      </c>
      <c r="J274" s="108">
        <f t="shared" si="78"/>
        <v>3</v>
      </c>
      <c r="K274" s="108">
        <f t="shared" si="78"/>
        <v>2</v>
      </c>
      <c r="L274" s="108">
        <f t="shared" si="78"/>
        <v>1</v>
      </c>
      <c r="M274" s="108">
        <f t="shared" si="78"/>
        <v>0</v>
      </c>
      <c r="N274" s="108">
        <f t="shared" si="78"/>
        <v>4</v>
      </c>
      <c r="O274" s="108">
        <f t="shared" si="78"/>
        <v>3</v>
      </c>
      <c r="P274" s="108">
        <f t="shared" si="78"/>
        <v>2</v>
      </c>
      <c r="Q274" s="108">
        <f t="shared" si="78"/>
        <v>1</v>
      </c>
      <c r="R274" s="108">
        <f t="shared" si="78"/>
        <v>0</v>
      </c>
      <c r="S274" s="108">
        <f t="shared" si="78"/>
        <v>4</v>
      </c>
      <c r="T274" s="108">
        <f t="shared" si="78"/>
        <v>3</v>
      </c>
      <c r="U274" s="108">
        <f t="shared" si="76"/>
        <v>2</v>
      </c>
      <c r="V274" s="108">
        <f t="shared" si="76"/>
        <v>1</v>
      </c>
      <c r="W274" s="108">
        <f t="shared" si="76"/>
        <v>0</v>
      </c>
      <c r="X274" s="108">
        <f t="shared" si="76"/>
        <v>4</v>
      </c>
      <c r="AD274" s="85"/>
    </row>
    <row r="275" spans="2:30" s="95" customFormat="1" ht="12">
      <c r="B275" s="91">
        <v>5</v>
      </c>
      <c r="C275" s="101" t="str">
        <f t="shared" si="72"/>
        <v>Window Frames</v>
      </c>
      <c r="D275" s="101"/>
      <c r="E275" s="108">
        <f t="shared" si="74"/>
        <v>23</v>
      </c>
      <c r="F275" s="108">
        <f aca="true" t="shared" si="79" ref="F275:T275">IF($F93&lt;&gt;"",IF(F$261&lt;=$F93,IF(F$261=$F93,0,+$F93-F$261),IF(E275=0,$E93-1,E275-1)),"")</f>
        <v>22</v>
      </c>
      <c r="G275" s="108">
        <f t="shared" si="79"/>
        <v>21</v>
      </c>
      <c r="H275" s="108">
        <f t="shared" si="79"/>
        <v>20</v>
      </c>
      <c r="I275" s="108">
        <f t="shared" si="79"/>
        <v>19</v>
      </c>
      <c r="J275" s="108">
        <f t="shared" si="79"/>
        <v>18</v>
      </c>
      <c r="K275" s="108">
        <f t="shared" si="79"/>
        <v>17</v>
      </c>
      <c r="L275" s="108">
        <f t="shared" si="79"/>
        <v>16</v>
      </c>
      <c r="M275" s="108">
        <f t="shared" si="79"/>
        <v>15</v>
      </c>
      <c r="N275" s="108">
        <f t="shared" si="79"/>
        <v>14</v>
      </c>
      <c r="O275" s="108">
        <f t="shared" si="79"/>
        <v>13</v>
      </c>
      <c r="P275" s="108">
        <f t="shared" si="79"/>
        <v>12</v>
      </c>
      <c r="Q275" s="108">
        <f t="shared" si="79"/>
        <v>11</v>
      </c>
      <c r="R275" s="108">
        <f t="shared" si="79"/>
        <v>10</v>
      </c>
      <c r="S275" s="108">
        <f t="shared" si="79"/>
        <v>9</v>
      </c>
      <c r="T275" s="108">
        <f t="shared" si="79"/>
        <v>8</v>
      </c>
      <c r="U275" s="108">
        <f t="shared" si="76"/>
        <v>7</v>
      </c>
      <c r="V275" s="108">
        <f t="shared" si="76"/>
        <v>6</v>
      </c>
      <c r="W275" s="108">
        <f t="shared" si="76"/>
        <v>5</v>
      </c>
      <c r="X275" s="108">
        <f t="shared" si="76"/>
        <v>4</v>
      </c>
      <c r="AD275" s="85"/>
    </row>
    <row r="276" spans="2:30" s="95" customFormat="1" ht="12">
      <c r="B276" s="91">
        <v>6</v>
      </c>
      <c r="C276" s="101">
        <f t="shared" si="72"/>
        <v>0</v>
      </c>
      <c r="D276" s="101"/>
      <c r="E276" s="108">
        <f t="shared" si="74"/>
      </c>
      <c r="F276" s="108">
        <f aca="true" t="shared" si="80" ref="F276:T276">IF($F94&lt;&gt;"",IF(F$261&lt;=$F94,IF(F$261=$F94,0,+$F94-F$261),IF(E276=0,$E94-1,E276-1)),"")</f>
      </c>
      <c r="G276" s="108">
        <f t="shared" si="80"/>
      </c>
      <c r="H276" s="108">
        <f t="shared" si="80"/>
      </c>
      <c r="I276" s="108">
        <f t="shared" si="80"/>
      </c>
      <c r="J276" s="108">
        <f t="shared" si="80"/>
      </c>
      <c r="K276" s="108">
        <f t="shared" si="80"/>
      </c>
      <c r="L276" s="108">
        <f t="shared" si="80"/>
      </c>
      <c r="M276" s="108">
        <f t="shared" si="80"/>
      </c>
      <c r="N276" s="108">
        <f t="shared" si="80"/>
      </c>
      <c r="O276" s="108">
        <f t="shared" si="80"/>
      </c>
      <c r="P276" s="108">
        <f t="shared" si="80"/>
      </c>
      <c r="Q276" s="108">
        <f t="shared" si="80"/>
      </c>
      <c r="R276" s="108">
        <f t="shared" si="80"/>
      </c>
      <c r="S276" s="108">
        <f t="shared" si="80"/>
      </c>
      <c r="T276" s="108">
        <f t="shared" si="80"/>
      </c>
      <c r="U276" s="108">
        <f t="shared" si="76"/>
      </c>
      <c r="V276" s="108">
        <f t="shared" si="76"/>
      </c>
      <c r="W276" s="108">
        <f t="shared" si="76"/>
      </c>
      <c r="X276" s="108">
        <f t="shared" si="76"/>
      </c>
      <c r="AD276" s="85"/>
    </row>
    <row r="277" spans="2:30" s="95" customFormat="1" ht="12">
      <c r="B277" s="91">
        <v>7</v>
      </c>
      <c r="C277" s="101">
        <f t="shared" si="72"/>
        <v>0</v>
      </c>
      <c r="D277" s="101"/>
      <c r="E277" s="108">
        <f t="shared" si="74"/>
      </c>
      <c r="F277" s="108">
        <f aca="true" t="shared" si="81" ref="F277:T277">IF($F95&lt;&gt;"",IF(F$261&lt;=$F95,IF(F$261=$F95,0,+$F95-F$261),IF(E277=0,$E95-1,E277-1)),"")</f>
      </c>
      <c r="G277" s="108">
        <f t="shared" si="81"/>
      </c>
      <c r="H277" s="108">
        <f t="shared" si="81"/>
      </c>
      <c r="I277" s="108">
        <f t="shared" si="81"/>
      </c>
      <c r="J277" s="108">
        <f t="shared" si="81"/>
      </c>
      <c r="K277" s="108">
        <f t="shared" si="81"/>
      </c>
      <c r="L277" s="108">
        <f t="shared" si="81"/>
      </c>
      <c r="M277" s="108">
        <f t="shared" si="81"/>
      </c>
      <c r="N277" s="108">
        <f t="shared" si="81"/>
      </c>
      <c r="O277" s="108">
        <f t="shared" si="81"/>
      </c>
      <c r="P277" s="108">
        <f t="shared" si="81"/>
      </c>
      <c r="Q277" s="108">
        <f t="shared" si="81"/>
      </c>
      <c r="R277" s="108">
        <f t="shared" si="81"/>
      </c>
      <c r="S277" s="108">
        <f t="shared" si="81"/>
      </c>
      <c r="T277" s="108">
        <f t="shared" si="81"/>
      </c>
      <c r="U277" s="108">
        <f t="shared" si="76"/>
      </c>
      <c r="V277" s="108">
        <f t="shared" si="76"/>
      </c>
      <c r="W277" s="108">
        <f t="shared" si="76"/>
      </c>
      <c r="X277" s="108">
        <f t="shared" si="76"/>
      </c>
      <c r="AD277" s="85"/>
    </row>
    <row r="278" spans="2:30" s="95" customFormat="1" ht="12">
      <c r="B278" s="91">
        <v>8</v>
      </c>
      <c r="C278" s="101">
        <f t="shared" si="72"/>
        <v>0</v>
      </c>
      <c r="D278" s="101"/>
      <c r="E278" s="108">
        <f t="shared" si="74"/>
      </c>
      <c r="F278" s="108">
        <f aca="true" t="shared" si="82" ref="F278:T278">IF($F96&lt;&gt;"",IF(F$261&lt;=$F96,IF(F$261=$F96,0,+$F96-F$261),IF(E278=0,$E96-1,E278-1)),"")</f>
      </c>
      <c r="G278" s="108">
        <f t="shared" si="82"/>
      </c>
      <c r="H278" s="108">
        <f t="shared" si="82"/>
      </c>
      <c r="I278" s="108">
        <f t="shared" si="82"/>
      </c>
      <c r="J278" s="108">
        <f t="shared" si="82"/>
      </c>
      <c r="K278" s="108">
        <f t="shared" si="82"/>
      </c>
      <c r="L278" s="108">
        <f t="shared" si="82"/>
      </c>
      <c r="M278" s="108">
        <f t="shared" si="82"/>
      </c>
      <c r="N278" s="108">
        <f t="shared" si="82"/>
      </c>
      <c r="O278" s="108">
        <f t="shared" si="82"/>
      </c>
      <c r="P278" s="108">
        <f t="shared" si="82"/>
      </c>
      <c r="Q278" s="108">
        <f t="shared" si="82"/>
      </c>
      <c r="R278" s="108">
        <f t="shared" si="82"/>
      </c>
      <c r="S278" s="108">
        <f t="shared" si="82"/>
      </c>
      <c r="T278" s="108">
        <f t="shared" si="82"/>
      </c>
      <c r="U278" s="108">
        <f t="shared" si="76"/>
      </c>
      <c r="V278" s="108">
        <f t="shared" si="76"/>
      </c>
      <c r="W278" s="108">
        <f t="shared" si="76"/>
      </c>
      <c r="X278" s="108">
        <f t="shared" si="76"/>
      </c>
      <c r="AD278" s="85"/>
    </row>
    <row r="279" spans="2:30" s="95" customFormat="1" ht="12">
      <c r="B279" s="91">
        <v>9</v>
      </c>
      <c r="C279" s="101">
        <f t="shared" si="72"/>
        <v>0</v>
      </c>
      <c r="D279" s="101"/>
      <c r="E279" s="108">
        <f t="shared" si="74"/>
      </c>
      <c r="F279" s="108">
        <f aca="true" t="shared" si="83" ref="F279:T279">IF($F97&lt;&gt;"",IF(F$261&lt;=$F97,IF(F$261=$F97,0,+$F97-F$261),IF(E279=0,$E97-1,E279-1)),"")</f>
      </c>
      <c r="G279" s="108">
        <f t="shared" si="83"/>
      </c>
      <c r="H279" s="108">
        <f t="shared" si="83"/>
      </c>
      <c r="I279" s="108">
        <f t="shared" si="83"/>
      </c>
      <c r="J279" s="108">
        <f t="shared" si="83"/>
      </c>
      <c r="K279" s="108">
        <f t="shared" si="83"/>
      </c>
      <c r="L279" s="108">
        <f t="shared" si="83"/>
      </c>
      <c r="M279" s="108">
        <f t="shared" si="83"/>
      </c>
      <c r="N279" s="108">
        <f t="shared" si="83"/>
      </c>
      <c r="O279" s="108">
        <f t="shared" si="83"/>
      </c>
      <c r="P279" s="108">
        <f t="shared" si="83"/>
      </c>
      <c r="Q279" s="108">
        <f t="shared" si="83"/>
      </c>
      <c r="R279" s="108">
        <f t="shared" si="83"/>
      </c>
      <c r="S279" s="108">
        <f t="shared" si="83"/>
      </c>
      <c r="T279" s="108">
        <f t="shared" si="83"/>
      </c>
      <c r="U279" s="108">
        <f t="shared" si="76"/>
      </c>
      <c r="V279" s="108">
        <f t="shared" si="76"/>
      </c>
      <c r="W279" s="108">
        <f t="shared" si="76"/>
      </c>
      <c r="X279" s="108">
        <f t="shared" si="76"/>
      </c>
      <c r="AD279" s="85"/>
    </row>
    <row r="280" spans="2:30" s="95" customFormat="1" ht="12">
      <c r="B280" s="91">
        <v>10</v>
      </c>
      <c r="C280" s="101">
        <f t="shared" si="72"/>
        <v>0</v>
      </c>
      <c r="D280" s="101"/>
      <c r="E280" s="108">
        <f t="shared" si="74"/>
      </c>
      <c r="F280" s="108">
        <f aca="true" t="shared" si="84" ref="F280:T280">IF($F98&lt;&gt;"",IF(F$261&lt;=$F98,IF(F$261=$F98,0,+$F98-F$261),IF(E280=0,$E98-1,E280-1)),"")</f>
      </c>
      <c r="G280" s="108">
        <f t="shared" si="84"/>
      </c>
      <c r="H280" s="108">
        <f t="shared" si="84"/>
      </c>
      <c r="I280" s="108">
        <f t="shared" si="84"/>
      </c>
      <c r="J280" s="108">
        <f t="shared" si="84"/>
      </c>
      <c r="K280" s="108">
        <f t="shared" si="84"/>
      </c>
      <c r="L280" s="108">
        <f t="shared" si="84"/>
      </c>
      <c r="M280" s="108">
        <f t="shared" si="84"/>
      </c>
      <c r="N280" s="108">
        <f t="shared" si="84"/>
      </c>
      <c r="O280" s="108">
        <f t="shared" si="84"/>
      </c>
      <c r="P280" s="108">
        <f t="shared" si="84"/>
      </c>
      <c r="Q280" s="108">
        <f t="shared" si="84"/>
      </c>
      <c r="R280" s="108">
        <f t="shared" si="84"/>
      </c>
      <c r="S280" s="108">
        <f t="shared" si="84"/>
      </c>
      <c r="T280" s="108">
        <f t="shared" si="84"/>
      </c>
      <c r="U280" s="108">
        <f t="shared" si="76"/>
      </c>
      <c r="V280" s="108">
        <f t="shared" si="76"/>
      </c>
      <c r="W280" s="108">
        <f t="shared" si="76"/>
      </c>
      <c r="X280" s="108">
        <f t="shared" si="76"/>
      </c>
      <c r="AD280" s="85"/>
    </row>
    <row r="281" spans="2:30" s="95" customFormat="1" ht="12">
      <c r="B281" s="91">
        <v>11</v>
      </c>
      <c r="C281" s="101">
        <f t="shared" si="72"/>
        <v>0</v>
      </c>
      <c r="D281" s="101"/>
      <c r="E281" s="108">
        <f t="shared" si="74"/>
      </c>
      <c r="F281" s="108">
        <f aca="true" t="shared" si="85" ref="F281:T281">IF($F99&lt;&gt;"",IF(F$261&lt;=$F99,IF(F$261=$F99,0,+$F99-F$261),IF(E281=0,$E99-1,E281-1)),"")</f>
      </c>
      <c r="G281" s="108">
        <f t="shared" si="85"/>
      </c>
      <c r="H281" s="108">
        <f t="shared" si="85"/>
      </c>
      <c r="I281" s="108">
        <f t="shared" si="85"/>
      </c>
      <c r="J281" s="108">
        <f t="shared" si="85"/>
      </c>
      <c r="K281" s="108">
        <f t="shared" si="85"/>
      </c>
      <c r="L281" s="108">
        <f t="shared" si="85"/>
      </c>
      <c r="M281" s="108">
        <f t="shared" si="85"/>
      </c>
      <c r="N281" s="108">
        <f t="shared" si="85"/>
      </c>
      <c r="O281" s="108">
        <f t="shared" si="85"/>
      </c>
      <c r="P281" s="108">
        <f t="shared" si="85"/>
      </c>
      <c r="Q281" s="108">
        <f t="shared" si="85"/>
      </c>
      <c r="R281" s="108">
        <f t="shared" si="85"/>
      </c>
      <c r="S281" s="108">
        <f t="shared" si="85"/>
      </c>
      <c r="T281" s="108">
        <f t="shared" si="85"/>
      </c>
      <c r="U281" s="108">
        <f t="shared" si="76"/>
      </c>
      <c r="V281" s="108">
        <f t="shared" si="76"/>
      </c>
      <c r="W281" s="108">
        <f t="shared" si="76"/>
      </c>
      <c r="X281" s="108">
        <f t="shared" si="76"/>
      </c>
      <c r="AD281" s="85"/>
    </row>
    <row r="282" spans="2:30" s="95" customFormat="1" ht="12">
      <c r="B282" s="91">
        <v>12</v>
      </c>
      <c r="C282" s="101">
        <f t="shared" si="72"/>
        <v>0</v>
      </c>
      <c r="D282" s="101"/>
      <c r="E282" s="108">
        <f t="shared" si="74"/>
      </c>
      <c r="F282" s="108">
        <f aca="true" t="shared" si="86" ref="F282:T282">IF($F100&lt;&gt;"",IF(F$261&lt;=$F100,IF(F$261=$F100,0,+$F100-F$261),IF(E282=0,$E100-1,E282-1)),"")</f>
      </c>
      <c r="G282" s="108">
        <f t="shared" si="86"/>
      </c>
      <c r="H282" s="108">
        <f t="shared" si="86"/>
      </c>
      <c r="I282" s="108">
        <f t="shared" si="86"/>
      </c>
      <c r="J282" s="108">
        <f t="shared" si="86"/>
      </c>
      <c r="K282" s="108">
        <f t="shared" si="86"/>
      </c>
      <c r="L282" s="108">
        <f t="shared" si="86"/>
      </c>
      <c r="M282" s="108">
        <f t="shared" si="86"/>
      </c>
      <c r="N282" s="108">
        <f t="shared" si="86"/>
      </c>
      <c r="O282" s="108">
        <f t="shared" si="86"/>
      </c>
      <c r="P282" s="108">
        <f t="shared" si="86"/>
      </c>
      <c r="Q282" s="108">
        <f t="shared" si="86"/>
      </c>
      <c r="R282" s="108">
        <f t="shared" si="86"/>
      </c>
      <c r="S282" s="108">
        <f t="shared" si="86"/>
      </c>
      <c r="T282" s="108">
        <f t="shared" si="86"/>
      </c>
      <c r="U282" s="108">
        <f t="shared" si="76"/>
      </c>
      <c r="V282" s="108">
        <f t="shared" si="76"/>
      </c>
      <c r="W282" s="108">
        <f t="shared" si="76"/>
      </c>
      <c r="X282" s="108">
        <f t="shared" si="76"/>
      </c>
      <c r="AD282" s="85"/>
    </row>
    <row r="283" spans="2:30" s="95" customFormat="1" ht="12">
      <c r="B283" s="91">
        <v>13</v>
      </c>
      <c r="C283" s="101">
        <f t="shared" si="72"/>
        <v>0</v>
      </c>
      <c r="D283" s="101"/>
      <c r="E283" s="108">
        <f t="shared" si="74"/>
      </c>
      <c r="F283" s="108">
        <f aca="true" t="shared" si="87" ref="F283:T283">IF($F101&lt;&gt;"",IF(F$261&lt;=$F101,IF(F$261=$F101,0,+$F101-F$261),IF(E283=0,$E101-1,E283-1)),"")</f>
      </c>
      <c r="G283" s="108">
        <f t="shared" si="87"/>
      </c>
      <c r="H283" s="108">
        <f t="shared" si="87"/>
      </c>
      <c r="I283" s="108">
        <f t="shared" si="87"/>
      </c>
      <c r="J283" s="108">
        <f t="shared" si="87"/>
      </c>
      <c r="K283" s="108">
        <f t="shared" si="87"/>
      </c>
      <c r="L283" s="108">
        <f t="shared" si="87"/>
      </c>
      <c r="M283" s="108">
        <f t="shared" si="87"/>
      </c>
      <c r="N283" s="108">
        <f t="shared" si="87"/>
      </c>
      <c r="O283" s="108">
        <f t="shared" si="87"/>
      </c>
      <c r="P283" s="108">
        <f t="shared" si="87"/>
      </c>
      <c r="Q283" s="108">
        <f t="shared" si="87"/>
      </c>
      <c r="R283" s="108">
        <f t="shared" si="87"/>
      </c>
      <c r="S283" s="108">
        <f t="shared" si="87"/>
      </c>
      <c r="T283" s="108">
        <f t="shared" si="87"/>
      </c>
      <c r="U283" s="108">
        <f t="shared" si="76"/>
      </c>
      <c r="V283" s="108">
        <f t="shared" si="76"/>
      </c>
      <c r="W283" s="108">
        <f t="shared" si="76"/>
      </c>
      <c r="X283" s="108">
        <f t="shared" si="76"/>
      </c>
      <c r="AD283" s="85"/>
    </row>
    <row r="284" spans="2:30" s="95" customFormat="1" ht="12">
      <c r="B284" s="91">
        <v>14</v>
      </c>
      <c r="C284" s="101">
        <f t="shared" si="72"/>
        <v>0</v>
      </c>
      <c r="D284" s="101"/>
      <c r="E284" s="108">
        <f t="shared" si="74"/>
      </c>
      <c r="F284" s="108">
        <f aca="true" t="shared" si="88" ref="F284:T284">IF($F102&lt;&gt;"",IF(F$261&lt;=$F102,IF(F$261=$F102,0,+$F102-F$261),IF(E284=0,$E102-1,E284-1)),"")</f>
      </c>
      <c r="G284" s="108">
        <f t="shared" si="88"/>
      </c>
      <c r="H284" s="108">
        <f t="shared" si="88"/>
      </c>
      <c r="I284" s="108">
        <f t="shared" si="88"/>
      </c>
      <c r="J284" s="108">
        <f t="shared" si="88"/>
      </c>
      <c r="K284" s="108">
        <f t="shared" si="88"/>
      </c>
      <c r="L284" s="108">
        <f t="shared" si="88"/>
      </c>
      <c r="M284" s="108">
        <f t="shared" si="88"/>
      </c>
      <c r="N284" s="108">
        <f t="shared" si="88"/>
      </c>
      <c r="O284" s="108">
        <f t="shared" si="88"/>
      </c>
      <c r="P284" s="108">
        <f t="shared" si="88"/>
      </c>
      <c r="Q284" s="108">
        <f t="shared" si="88"/>
      </c>
      <c r="R284" s="108">
        <f t="shared" si="88"/>
      </c>
      <c r="S284" s="108">
        <f t="shared" si="88"/>
      </c>
      <c r="T284" s="108">
        <f t="shared" si="88"/>
      </c>
      <c r="U284" s="108">
        <f t="shared" si="76"/>
      </c>
      <c r="V284" s="108">
        <f t="shared" si="76"/>
      </c>
      <c r="W284" s="108">
        <f t="shared" si="76"/>
      </c>
      <c r="X284" s="108">
        <f t="shared" si="76"/>
      </c>
      <c r="AD284" s="85"/>
    </row>
    <row r="285" spans="2:30" s="95" customFormat="1" ht="12">
      <c r="B285" s="91">
        <v>15</v>
      </c>
      <c r="C285" s="101">
        <f t="shared" si="72"/>
        <v>0</v>
      </c>
      <c r="D285" s="101"/>
      <c r="E285" s="108">
        <f t="shared" si="74"/>
      </c>
      <c r="F285" s="108">
        <f aca="true" t="shared" si="89" ref="F285:T285">IF($F103&lt;&gt;"",IF(F$261&lt;=$F103,IF(F$261=$F103,0,+$F103-F$261),IF(E285=0,$E103-1,E285-1)),"")</f>
      </c>
      <c r="G285" s="108">
        <f t="shared" si="89"/>
      </c>
      <c r="H285" s="108">
        <f t="shared" si="89"/>
      </c>
      <c r="I285" s="108">
        <f t="shared" si="89"/>
      </c>
      <c r="J285" s="108">
        <f t="shared" si="89"/>
      </c>
      <c r="K285" s="108">
        <f t="shared" si="89"/>
      </c>
      <c r="L285" s="108">
        <f t="shared" si="89"/>
      </c>
      <c r="M285" s="108">
        <f t="shared" si="89"/>
      </c>
      <c r="N285" s="108">
        <f t="shared" si="89"/>
      </c>
      <c r="O285" s="108">
        <f t="shared" si="89"/>
      </c>
      <c r="P285" s="108">
        <f t="shared" si="89"/>
      </c>
      <c r="Q285" s="108">
        <f t="shared" si="89"/>
      </c>
      <c r="R285" s="108">
        <f t="shared" si="89"/>
      </c>
      <c r="S285" s="108">
        <f t="shared" si="89"/>
      </c>
      <c r="T285" s="108">
        <f t="shared" si="89"/>
      </c>
      <c r="U285" s="108">
        <f t="shared" si="76"/>
      </c>
      <c r="V285" s="108">
        <f t="shared" si="76"/>
      </c>
      <c r="W285" s="108">
        <f t="shared" si="76"/>
      </c>
      <c r="X285" s="108">
        <f t="shared" si="76"/>
      </c>
      <c r="AD285" s="85"/>
    </row>
    <row r="286" spans="2:30" s="95" customFormat="1" ht="12">
      <c r="B286" s="91">
        <v>16</v>
      </c>
      <c r="C286" s="101">
        <f t="shared" si="72"/>
        <v>0</v>
      </c>
      <c r="D286" s="101"/>
      <c r="E286" s="108">
        <f t="shared" si="74"/>
      </c>
      <c r="F286" s="108">
        <f aca="true" t="shared" si="90" ref="F286:T286">IF($F104&lt;&gt;"",IF(F$261&lt;=$F104,IF(F$261=$F104,0,+$F104-F$261),IF(E286=0,$E104-1,E286-1)),"")</f>
      </c>
      <c r="G286" s="108">
        <f t="shared" si="90"/>
      </c>
      <c r="H286" s="108">
        <f t="shared" si="90"/>
      </c>
      <c r="I286" s="108">
        <f t="shared" si="90"/>
      </c>
      <c r="J286" s="108">
        <f t="shared" si="90"/>
      </c>
      <c r="K286" s="108">
        <f t="shared" si="90"/>
      </c>
      <c r="L286" s="108">
        <f t="shared" si="90"/>
      </c>
      <c r="M286" s="108">
        <f t="shared" si="90"/>
      </c>
      <c r="N286" s="108">
        <f t="shared" si="90"/>
      </c>
      <c r="O286" s="108">
        <f t="shared" si="90"/>
      </c>
      <c r="P286" s="108">
        <f t="shared" si="90"/>
      </c>
      <c r="Q286" s="108">
        <f t="shared" si="90"/>
      </c>
      <c r="R286" s="108">
        <f t="shared" si="90"/>
      </c>
      <c r="S286" s="108">
        <f t="shared" si="90"/>
      </c>
      <c r="T286" s="108">
        <f t="shared" si="90"/>
      </c>
      <c r="U286" s="108">
        <f t="shared" si="76"/>
      </c>
      <c r="V286" s="108">
        <f t="shared" si="76"/>
      </c>
      <c r="W286" s="108">
        <f t="shared" si="76"/>
      </c>
      <c r="X286" s="108">
        <f t="shared" si="76"/>
      </c>
      <c r="AD286" s="85"/>
    </row>
    <row r="287" spans="2:30" s="95" customFormat="1" ht="12">
      <c r="B287" s="91">
        <v>17</v>
      </c>
      <c r="C287" s="101">
        <f t="shared" si="72"/>
        <v>0</v>
      </c>
      <c r="D287" s="101"/>
      <c r="E287" s="108">
        <f t="shared" si="74"/>
      </c>
      <c r="F287" s="108">
        <f aca="true" t="shared" si="91" ref="F287:T287">IF($F105&lt;&gt;"",IF(F$261&lt;=$F105,IF(F$261=$F105,0,+$F105-F$261),IF(E287=0,$E105-1,E287-1)),"")</f>
      </c>
      <c r="G287" s="108">
        <f t="shared" si="91"/>
      </c>
      <c r="H287" s="108">
        <f t="shared" si="91"/>
      </c>
      <c r="I287" s="108">
        <f t="shared" si="91"/>
      </c>
      <c r="J287" s="108">
        <f t="shared" si="91"/>
      </c>
      <c r="K287" s="108">
        <f t="shared" si="91"/>
      </c>
      <c r="L287" s="108">
        <f t="shared" si="91"/>
      </c>
      <c r="M287" s="108">
        <f t="shared" si="91"/>
      </c>
      <c r="N287" s="108">
        <f t="shared" si="91"/>
      </c>
      <c r="O287" s="108">
        <f t="shared" si="91"/>
      </c>
      <c r="P287" s="108">
        <f t="shared" si="91"/>
      </c>
      <c r="Q287" s="108">
        <f t="shared" si="91"/>
      </c>
      <c r="R287" s="108">
        <f t="shared" si="91"/>
      </c>
      <c r="S287" s="108">
        <f t="shared" si="91"/>
      </c>
      <c r="T287" s="108">
        <f t="shared" si="91"/>
      </c>
      <c r="U287" s="108">
        <f t="shared" si="76"/>
      </c>
      <c r="V287" s="108">
        <f t="shared" si="76"/>
      </c>
      <c r="W287" s="108">
        <f t="shared" si="76"/>
      </c>
      <c r="X287" s="108">
        <f t="shared" si="76"/>
      </c>
      <c r="AD287" s="85"/>
    </row>
    <row r="288" spans="2:30" s="95" customFormat="1" ht="12">
      <c r="B288" s="91">
        <v>18</v>
      </c>
      <c r="C288" s="101">
        <f t="shared" si="72"/>
        <v>0</v>
      </c>
      <c r="D288" s="101"/>
      <c r="E288" s="108">
        <f t="shared" si="74"/>
      </c>
      <c r="F288" s="108">
        <f aca="true" t="shared" si="92" ref="F288:T288">IF($F106&lt;&gt;"",IF(F$261&lt;=$F106,IF(F$261=$F106,0,+$F106-F$261),IF(E288=0,$E106-1,E288-1)),"")</f>
      </c>
      <c r="G288" s="108">
        <f t="shared" si="92"/>
      </c>
      <c r="H288" s="108">
        <f t="shared" si="92"/>
      </c>
      <c r="I288" s="108">
        <f t="shared" si="92"/>
      </c>
      <c r="J288" s="108">
        <f t="shared" si="92"/>
      </c>
      <c r="K288" s="108">
        <f t="shared" si="92"/>
      </c>
      <c r="L288" s="108">
        <f t="shared" si="92"/>
      </c>
      <c r="M288" s="108">
        <f t="shared" si="92"/>
      </c>
      <c r="N288" s="108">
        <f t="shared" si="92"/>
      </c>
      <c r="O288" s="108">
        <f t="shared" si="92"/>
      </c>
      <c r="P288" s="108">
        <f t="shared" si="92"/>
      </c>
      <c r="Q288" s="108">
        <f t="shared" si="92"/>
      </c>
      <c r="R288" s="108">
        <f t="shared" si="92"/>
      </c>
      <c r="S288" s="108">
        <f t="shared" si="92"/>
      </c>
      <c r="T288" s="108">
        <f t="shared" si="92"/>
      </c>
      <c r="U288" s="108">
        <f t="shared" si="76"/>
      </c>
      <c r="V288" s="108">
        <f t="shared" si="76"/>
      </c>
      <c r="W288" s="108">
        <f t="shared" si="76"/>
      </c>
      <c r="X288" s="108">
        <f t="shared" si="76"/>
      </c>
      <c r="AD288" s="85"/>
    </row>
    <row r="289" spans="2:30" s="95" customFormat="1" ht="12">
      <c r="B289" s="91">
        <v>19</v>
      </c>
      <c r="C289" s="101">
        <f t="shared" si="72"/>
        <v>0</v>
      </c>
      <c r="D289" s="101"/>
      <c r="E289" s="108">
        <f t="shared" si="74"/>
      </c>
      <c r="F289" s="108">
        <f aca="true" t="shared" si="93" ref="F289:T289">IF($F107&lt;&gt;"",IF(F$261&lt;=$F107,IF(F$261=$F107,0,+$F107-F$261),IF(E289=0,$E107-1,E289-1)),"")</f>
      </c>
      <c r="G289" s="108">
        <f t="shared" si="93"/>
      </c>
      <c r="H289" s="108">
        <f t="shared" si="93"/>
      </c>
      <c r="I289" s="108">
        <f t="shared" si="93"/>
      </c>
      <c r="J289" s="108">
        <f t="shared" si="93"/>
      </c>
      <c r="K289" s="108">
        <f t="shared" si="93"/>
      </c>
      <c r="L289" s="108">
        <f t="shared" si="93"/>
      </c>
      <c r="M289" s="108">
        <f t="shared" si="93"/>
      </c>
      <c r="N289" s="108">
        <f t="shared" si="93"/>
      </c>
      <c r="O289" s="108">
        <f t="shared" si="93"/>
      </c>
      <c r="P289" s="108">
        <f t="shared" si="93"/>
      </c>
      <c r="Q289" s="108">
        <f t="shared" si="93"/>
      </c>
      <c r="R289" s="108">
        <f t="shared" si="93"/>
      </c>
      <c r="S289" s="108">
        <f t="shared" si="93"/>
      </c>
      <c r="T289" s="108">
        <f t="shared" si="93"/>
      </c>
      <c r="U289" s="108">
        <f t="shared" si="76"/>
      </c>
      <c r="V289" s="108">
        <f t="shared" si="76"/>
      </c>
      <c r="W289" s="108">
        <f t="shared" si="76"/>
      </c>
      <c r="X289" s="108">
        <f t="shared" si="76"/>
      </c>
      <c r="AD289" s="85"/>
    </row>
    <row r="290" spans="2:30" s="95" customFormat="1" ht="12">
      <c r="B290" s="91">
        <v>20</v>
      </c>
      <c r="C290" s="101">
        <f t="shared" si="72"/>
        <v>0</v>
      </c>
      <c r="D290" s="101"/>
      <c r="E290" s="108">
        <f t="shared" si="74"/>
      </c>
      <c r="F290" s="108">
        <f aca="true" t="shared" si="94" ref="F290:T290">IF($F108&lt;&gt;"",IF(F$261&lt;=$F108,IF(F$261=$F108,0,+$F108-F$261),IF(E290=0,$E108-1,E290-1)),"")</f>
      </c>
      <c r="G290" s="108">
        <f t="shared" si="94"/>
      </c>
      <c r="H290" s="108">
        <f t="shared" si="94"/>
      </c>
      <c r="I290" s="108">
        <f t="shared" si="94"/>
      </c>
      <c r="J290" s="108">
        <f t="shared" si="94"/>
      </c>
      <c r="K290" s="108">
        <f t="shared" si="94"/>
      </c>
      <c r="L290" s="108">
        <f t="shared" si="94"/>
      </c>
      <c r="M290" s="108">
        <f t="shared" si="94"/>
      </c>
      <c r="N290" s="108">
        <f t="shared" si="94"/>
      </c>
      <c r="O290" s="108">
        <f t="shared" si="94"/>
      </c>
      <c r="P290" s="108">
        <f t="shared" si="94"/>
      </c>
      <c r="Q290" s="108">
        <f t="shared" si="94"/>
      </c>
      <c r="R290" s="108">
        <f t="shared" si="94"/>
      </c>
      <c r="S290" s="108">
        <f t="shared" si="94"/>
      </c>
      <c r="T290" s="108">
        <f t="shared" si="94"/>
      </c>
      <c r="U290" s="108">
        <f t="shared" si="76"/>
      </c>
      <c r="V290" s="108">
        <f t="shared" si="76"/>
      </c>
      <c r="W290" s="108">
        <f t="shared" si="76"/>
      </c>
      <c r="X290" s="108">
        <f t="shared" si="76"/>
      </c>
      <c r="AD290" s="85"/>
    </row>
    <row r="291" spans="2:30" s="95" customFormat="1" ht="12">
      <c r="B291" s="91">
        <v>21</v>
      </c>
      <c r="C291" s="101">
        <f t="shared" si="72"/>
        <v>0</v>
      </c>
      <c r="D291" s="101"/>
      <c r="E291" s="108">
        <f t="shared" si="74"/>
      </c>
      <c r="F291" s="108">
        <f aca="true" t="shared" si="95" ref="F291:T291">IF($F109&lt;&gt;"",IF(F$261&lt;=$F109,IF(F$261=$F109,0,+$F109-F$261),IF(E291=0,$E109-1,E291-1)),"")</f>
      </c>
      <c r="G291" s="108">
        <f t="shared" si="95"/>
      </c>
      <c r="H291" s="108">
        <f t="shared" si="95"/>
      </c>
      <c r="I291" s="108">
        <f t="shared" si="95"/>
      </c>
      <c r="J291" s="108">
        <f t="shared" si="95"/>
      </c>
      <c r="K291" s="108">
        <f t="shared" si="95"/>
      </c>
      <c r="L291" s="108">
        <f t="shared" si="95"/>
      </c>
      <c r="M291" s="108">
        <f t="shared" si="95"/>
      </c>
      <c r="N291" s="108">
        <f t="shared" si="95"/>
      </c>
      <c r="O291" s="108">
        <f t="shared" si="95"/>
      </c>
      <c r="P291" s="108">
        <f t="shared" si="95"/>
      </c>
      <c r="Q291" s="108">
        <f t="shared" si="95"/>
      </c>
      <c r="R291" s="108">
        <f t="shared" si="95"/>
      </c>
      <c r="S291" s="108">
        <f t="shared" si="95"/>
      </c>
      <c r="T291" s="108">
        <f t="shared" si="95"/>
      </c>
      <c r="U291" s="108">
        <f t="shared" si="76"/>
      </c>
      <c r="V291" s="108">
        <f t="shared" si="76"/>
      </c>
      <c r="W291" s="108">
        <f t="shared" si="76"/>
      </c>
      <c r="X291" s="108">
        <f t="shared" si="76"/>
      </c>
      <c r="AD291" s="85"/>
    </row>
    <row r="292" spans="2:30" s="95" customFormat="1" ht="12">
      <c r="B292" s="91">
        <v>22</v>
      </c>
      <c r="C292" s="101">
        <f t="shared" si="72"/>
        <v>0</v>
      </c>
      <c r="D292" s="101"/>
      <c r="E292" s="108">
        <f t="shared" si="74"/>
      </c>
      <c r="F292" s="108">
        <f aca="true" t="shared" si="96" ref="F292:T292">IF($F110&lt;&gt;"",IF(F$261&lt;=$F110,IF(F$261=$F110,0,+$F110-F$261),IF(E292=0,$E110-1,E292-1)),"")</f>
      </c>
      <c r="G292" s="108">
        <f t="shared" si="96"/>
      </c>
      <c r="H292" s="108">
        <f t="shared" si="96"/>
      </c>
      <c r="I292" s="108">
        <f t="shared" si="96"/>
      </c>
      <c r="J292" s="108">
        <f t="shared" si="96"/>
      </c>
      <c r="K292" s="108">
        <f t="shared" si="96"/>
      </c>
      <c r="L292" s="108">
        <f t="shared" si="96"/>
      </c>
      <c r="M292" s="108">
        <f t="shared" si="96"/>
      </c>
      <c r="N292" s="108">
        <f t="shared" si="96"/>
      </c>
      <c r="O292" s="108">
        <f t="shared" si="96"/>
      </c>
      <c r="P292" s="108">
        <f t="shared" si="96"/>
      </c>
      <c r="Q292" s="108">
        <f t="shared" si="96"/>
      </c>
      <c r="R292" s="108">
        <f t="shared" si="96"/>
      </c>
      <c r="S292" s="108">
        <f t="shared" si="96"/>
      </c>
      <c r="T292" s="108">
        <f t="shared" si="96"/>
      </c>
      <c r="U292" s="108">
        <f t="shared" si="76"/>
      </c>
      <c r="V292" s="108">
        <f t="shared" si="76"/>
      </c>
      <c r="W292" s="108">
        <f t="shared" si="76"/>
      </c>
      <c r="X292" s="108">
        <f t="shared" si="76"/>
      </c>
      <c r="AD292" s="85"/>
    </row>
    <row r="293" spans="2:30" s="95" customFormat="1" ht="12">
      <c r="B293" s="91">
        <v>23</v>
      </c>
      <c r="C293" s="101">
        <f t="shared" si="72"/>
        <v>0</v>
      </c>
      <c r="D293" s="101"/>
      <c r="E293" s="108">
        <f t="shared" si="74"/>
      </c>
      <c r="F293" s="108">
        <f aca="true" t="shared" si="97" ref="F293:T293">IF($F111&lt;&gt;"",IF(F$261&lt;=$F111,IF(F$261=$F111,0,+$F111-F$261),IF(E293=0,$E111-1,E293-1)),"")</f>
      </c>
      <c r="G293" s="108">
        <f t="shared" si="97"/>
      </c>
      <c r="H293" s="108">
        <f t="shared" si="97"/>
      </c>
      <c r="I293" s="108">
        <f t="shared" si="97"/>
      </c>
      <c r="J293" s="108">
        <f t="shared" si="97"/>
      </c>
      <c r="K293" s="108">
        <f t="shared" si="97"/>
      </c>
      <c r="L293" s="108">
        <f t="shared" si="97"/>
      </c>
      <c r="M293" s="108">
        <f t="shared" si="97"/>
      </c>
      <c r="N293" s="108">
        <f t="shared" si="97"/>
      </c>
      <c r="O293" s="108">
        <f t="shared" si="97"/>
      </c>
      <c r="P293" s="108">
        <f t="shared" si="97"/>
      </c>
      <c r="Q293" s="108">
        <f t="shared" si="97"/>
      </c>
      <c r="R293" s="108">
        <f t="shared" si="97"/>
      </c>
      <c r="S293" s="108">
        <f t="shared" si="97"/>
      </c>
      <c r="T293" s="108">
        <f t="shared" si="97"/>
      </c>
      <c r="U293" s="108">
        <f t="shared" si="76"/>
      </c>
      <c r="V293" s="108">
        <f t="shared" si="76"/>
      </c>
      <c r="W293" s="108">
        <f t="shared" si="76"/>
      </c>
      <c r="X293" s="108">
        <f t="shared" si="76"/>
      </c>
      <c r="AD293" s="85"/>
    </row>
    <row r="294" spans="2:30" s="95" customFormat="1" ht="12">
      <c r="B294" s="91">
        <v>24</v>
      </c>
      <c r="C294" s="101">
        <f t="shared" si="72"/>
        <v>0</v>
      </c>
      <c r="D294" s="101"/>
      <c r="E294" s="108">
        <f t="shared" si="74"/>
      </c>
      <c r="F294" s="108">
        <f aca="true" t="shared" si="98" ref="F294:T294">IF($F112&lt;&gt;"",IF(F$261&lt;=$F112,IF(F$261=$F112,0,+$F112-F$261),IF(E294=0,$E112-1,E294-1)),"")</f>
      </c>
      <c r="G294" s="108">
        <f t="shared" si="98"/>
      </c>
      <c r="H294" s="108">
        <f t="shared" si="98"/>
      </c>
      <c r="I294" s="108">
        <f t="shared" si="98"/>
      </c>
      <c r="J294" s="108">
        <f t="shared" si="98"/>
      </c>
      <c r="K294" s="108">
        <f t="shared" si="98"/>
      </c>
      <c r="L294" s="108">
        <f t="shared" si="98"/>
      </c>
      <c r="M294" s="108">
        <f t="shared" si="98"/>
      </c>
      <c r="N294" s="108">
        <f t="shared" si="98"/>
      </c>
      <c r="O294" s="108">
        <f t="shared" si="98"/>
      </c>
      <c r="P294" s="108">
        <f t="shared" si="98"/>
      </c>
      <c r="Q294" s="108">
        <f t="shared" si="98"/>
      </c>
      <c r="R294" s="108">
        <f t="shared" si="98"/>
      </c>
      <c r="S294" s="108">
        <f t="shared" si="98"/>
      </c>
      <c r="T294" s="108">
        <f t="shared" si="98"/>
      </c>
      <c r="U294" s="108">
        <f t="shared" si="76"/>
      </c>
      <c r="V294" s="108">
        <f t="shared" si="76"/>
      </c>
      <c r="W294" s="108">
        <f t="shared" si="76"/>
      </c>
      <c r="X294" s="108">
        <f t="shared" si="76"/>
      </c>
      <c r="AD294" s="85"/>
    </row>
    <row r="295" spans="2:30" s="95" customFormat="1" ht="12">
      <c r="B295" s="91">
        <v>25</v>
      </c>
      <c r="C295" s="101">
        <f t="shared" si="72"/>
        <v>0</v>
      </c>
      <c r="D295" s="101"/>
      <c r="E295" s="108">
        <f t="shared" si="74"/>
      </c>
      <c r="F295" s="108">
        <f aca="true" t="shared" si="99" ref="F295:T295">IF($F113&lt;&gt;"",IF(F$261&lt;=$F113,IF(F$261=$F113,0,+$F113-F$261),IF(E295=0,$E113-1,E295-1)),"")</f>
      </c>
      <c r="G295" s="108">
        <f t="shared" si="99"/>
      </c>
      <c r="H295" s="108">
        <f t="shared" si="99"/>
      </c>
      <c r="I295" s="108">
        <f t="shared" si="99"/>
      </c>
      <c r="J295" s="108">
        <f t="shared" si="99"/>
      </c>
      <c r="K295" s="108">
        <f t="shared" si="99"/>
      </c>
      <c r="L295" s="108">
        <f t="shared" si="99"/>
      </c>
      <c r="M295" s="108">
        <f t="shared" si="99"/>
      </c>
      <c r="N295" s="108">
        <f t="shared" si="99"/>
      </c>
      <c r="O295" s="108">
        <f t="shared" si="99"/>
      </c>
      <c r="P295" s="108">
        <f t="shared" si="99"/>
      </c>
      <c r="Q295" s="108">
        <f t="shared" si="99"/>
      </c>
      <c r="R295" s="108">
        <f t="shared" si="99"/>
      </c>
      <c r="S295" s="108">
        <f t="shared" si="99"/>
      </c>
      <c r="T295" s="108">
        <f t="shared" si="99"/>
      </c>
      <c r="U295" s="108">
        <f t="shared" si="76"/>
      </c>
      <c r="V295" s="108">
        <f t="shared" si="76"/>
      </c>
      <c r="W295" s="108">
        <f t="shared" si="76"/>
      </c>
      <c r="X295" s="108">
        <f t="shared" si="76"/>
      </c>
      <c r="AD295" s="85"/>
    </row>
    <row r="296" spans="3:30" s="95" customFormat="1" ht="12"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AD296" s="85"/>
    </row>
    <row r="297" s="95" customFormat="1" ht="12.75" thickBot="1">
      <c r="AD297" s="85"/>
    </row>
    <row r="298" spans="1:30" s="95" customFormat="1" ht="12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AD298" s="85"/>
    </row>
    <row r="299" spans="3:30" s="95" customFormat="1" ht="12.75">
      <c r="C299" s="107" t="s">
        <v>78</v>
      </c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AD299" s="85"/>
    </row>
    <row r="300" spans="3:30" s="95" customFormat="1" ht="12">
      <c r="C300" s="87" t="s">
        <v>92</v>
      </c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AD300" s="85"/>
    </row>
    <row r="301" spans="3:30" s="95" customFormat="1" ht="12"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AD301" s="85"/>
    </row>
    <row r="302" spans="2:30" s="91" customFormat="1" ht="12">
      <c r="B302" s="91">
        <v>1</v>
      </c>
      <c r="C302" s="101" t="str">
        <f aca="true" t="shared" si="100" ref="C302:C326">+C89</f>
        <v>Painting - External</v>
      </c>
      <c r="D302" s="101">
        <f>IF($G89&lt;&gt;0,$G89*($E89-$F89)/$E89,"")</f>
        <v>27000</v>
      </c>
      <c r="E302" s="101">
        <f aca="true" t="shared" si="101" ref="E302:X302">IF($G89&lt;&gt;0,IF(E$261&lt;=$F89,$G89/$F89,$G89/$E89),0)</f>
        <v>11250</v>
      </c>
      <c r="F302" s="101">
        <f t="shared" si="101"/>
        <v>11250</v>
      </c>
      <c r="G302" s="101">
        <f t="shared" si="101"/>
        <v>11250</v>
      </c>
      <c r="H302" s="101">
        <f t="shared" si="101"/>
        <v>11250</v>
      </c>
      <c r="I302" s="101">
        <f t="shared" si="101"/>
        <v>4500</v>
      </c>
      <c r="J302" s="101">
        <f t="shared" si="101"/>
        <v>4500</v>
      </c>
      <c r="K302" s="101">
        <f t="shared" si="101"/>
        <v>4500</v>
      </c>
      <c r="L302" s="101">
        <f t="shared" si="101"/>
        <v>4500</v>
      </c>
      <c r="M302" s="101">
        <f t="shared" si="101"/>
        <v>4500</v>
      </c>
      <c r="N302" s="101">
        <f t="shared" si="101"/>
        <v>4500</v>
      </c>
      <c r="O302" s="101">
        <f t="shared" si="101"/>
        <v>4500</v>
      </c>
      <c r="P302" s="101">
        <f t="shared" si="101"/>
        <v>4500</v>
      </c>
      <c r="Q302" s="101">
        <f t="shared" si="101"/>
        <v>4500</v>
      </c>
      <c r="R302" s="101">
        <f t="shared" si="101"/>
        <v>4500</v>
      </c>
      <c r="S302" s="101">
        <f t="shared" si="101"/>
        <v>4500</v>
      </c>
      <c r="T302" s="101">
        <f t="shared" si="101"/>
        <v>4500</v>
      </c>
      <c r="U302" s="101">
        <f t="shared" si="101"/>
        <v>4500</v>
      </c>
      <c r="V302" s="101">
        <f t="shared" si="101"/>
        <v>4500</v>
      </c>
      <c r="W302" s="101">
        <f t="shared" si="101"/>
        <v>4500</v>
      </c>
      <c r="X302" s="101">
        <f t="shared" si="101"/>
        <v>4500</v>
      </c>
      <c r="AD302" s="92"/>
    </row>
    <row r="303" spans="2:30" s="91" customFormat="1" ht="12">
      <c r="B303" s="91">
        <v>2</v>
      </c>
      <c r="C303" s="101" t="str">
        <f t="shared" si="100"/>
        <v>Swimming Pool Pump</v>
      </c>
      <c r="D303" s="101">
        <f aca="true" t="shared" si="102" ref="D303:D326">IF($G90&lt;&gt;0,$G90*($E90-$F90)/$E90,"")</f>
        <v>5000</v>
      </c>
      <c r="E303" s="101">
        <f aca="true" t="shared" si="103" ref="E303:X303">IF($G90&lt;&gt;0,IF(E$261&lt;=$F90,$G90/$F90,$G90/$E90),0)</f>
        <v>1000</v>
      </c>
      <c r="F303" s="101">
        <f t="shared" si="103"/>
        <v>1000</v>
      </c>
      <c r="G303" s="101">
        <f t="shared" si="103"/>
        <v>1000</v>
      </c>
      <c r="H303" s="101">
        <f t="shared" si="103"/>
        <v>1000</v>
      </c>
      <c r="I303" s="101">
        <f t="shared" si="103"/>
        <v>1000</v>
      </c>
      <c r="J303" s="101">
        <f t="shared" si="103"/>
        <v>1000</v>
      </c>
      <c r="K303" s="101">
        <f t="shared" si="103"/>
        <v>1000</v>
      </c>
      <c r="L303" s="101">
        <f t="shared" si="103"/>
        <v>1000</v>
      </c>
      <c r="M303" s="101">
        <f t="shared" si="103"/>
        <v>1000</v>
      </c>
      <c r="N303" s="101">
        <f t="shared" si="103"/>
        <v>1000</v>
      </c>
      <c r="O303" s="101">
        <f t="shared" si="103"/>
        <v>1000</v>
      </c>
      <c r="P303" s="101">
        <f t="shared" si="103"/>
        <v>1000</v>
      </c>
      <c r="Q303" s="101">
        <f t="shared" si="103"/>
        <v>1000</v>
      </c>
      <c r="R303" s="101">
        <f t="shared" si="103"/>
        <v>1000</v>
      </c>
      <c r="S303" s="101">
        <f t="shared" si="103"/>
        <v>1000</v>
      </c>
      <c r="T303" s="101">
        <f t="shared" si="103"/>
        <v>1000</v>
      </c>
      <c r="U303" s="101">
        <f t="shared" si="103"/>
        <v>1000</v>
      </c>
      <c r="V303" s="101">
        <f t="shared" si="103"/>
        <v>1000</v>
      </c>
      <c r="W303" s="101">
        <f t="shared" si="103"/>
        <v>1000</v>
      </c>
      <c r="X303" s="101">
        <f t="shared" si="103"/>
        <v>1000</v>
      </c>
      <c r="AD303" s="92"/>
    </row>
    <row r="304" spans="2:30" s="91" customFormat="1" ht="12">
      <c r="B304" s="91">
        <v>3</v>
      </c>
      <c r="C304" s="101" t="str">
        <f t="shared" si="100"/>
        <v>Swimming Pool Structure</v>
      </c>
      <c r="D304" s="101">
        <f t="shared" si="102"/>
        <v>11250</v>
      </c>
      <c r="E304" s="101">
        <f aca="true" t="shared" si="104" ref="E304:X304">IF($G91&lt;&gt;0,IF(E$261&lt;=$F91,$G91/$F91,$G91/$E91),0)</f>
        <v>2500</v>
      </c>
      <c r="F304" s="101">
        <f t="shared" si="104"/>
        <v>2500</v>
      </c>
      <c r="G304" s="101">
        <f t="shared" si="104"/>
        <v>2500</v>
      </c>
      <c r="H304" s="101">
        <f t="shared" si="104"/>
        <v>2500</v>
      </c>
      <c r="I304" s="101">
        <f t="shared" si="104"/>
        <v>2500</v>
      </c>
      <c r="J304" s="101">
        <f t="shared" si="104"/>
        <v>2500</v>
      </c>
      <c r="K304" s="101">
        <f t="shared" si="104"/>
        <v>2500</v>
      </c>
      <c r="L304" s="101">
        <f t="shared" si="104"/>
        <v>2500</v>
      </c>
      <c r="M304" s="101">
        <f t="shared" si="104"/>
        <v>2500</v>
      </c>
      <c r="N304" s="101">
        <f t="shared" si="104"/>
        <v>2500</v>
      </c>
      <c r="O304" s="101">
        <f t="shared" si="104"/>
        <v>2500</v>
      </c>
      <c r="P304" s="101">
        <f t="shared" si="104"/>
        <v>2500</v>
      </c>
      <c r="Q304" s="101">
        <f t="shared" si="104"/>
        <v>2500</v>
      </c>
      <c r="R304" s="101">
        <f t="shared" si="104"/>
        <v>2500</v>
      </c>
      <c r="S304" s="101">
        <f t="shared" si="104"/>
        <v>2500</v>
      </c>
      <c r="T304" s="101">
        <f t="shared" si="104"/>
        <v>2500</v>
      </c>
      <c r="U304" s="101">
        <f t="shared" si="104"/>
        <v>2500</v>
      </c>
      <c r="V304" s="101">
        <f t="shared" si="104"/>
        <v>2500</v>
      </c>
      <c r="W304" s="101">
        <f t="shared" si="104"/>
        <v>1875</v>
      </c>
      <c r="X304" s="101">
        <f t="shared" si="104"/>
        <v>1875</v>
      </c>
      <c r="AD304" s="92"/>
    </row>
    <row r="305" spans="2:30" s="91" customFormat="1" ht="12">
      <c r="B305" s="91">
        <v>4</v>
      </c>
      <c r="C305" s="101" t="str">
        <f t="shared" si="100"/>
        <v>Landscaping</v>
      </c>
      <c r="D305" s="101">
        <f t="shared" si="102"/>
        <v>900</v>
      </c>
      <c r="E305" s="101">
        <f aca="true" t="shared" si="105" ref="E305:X305">IF($G92&lt;&gt;0,IF(E$261&lt;=$F92,$G92/$F92,$G92/$E92),0)</f>
        <v>1125</v>
      </c>
      <c r="F305" s="101">
        <f t="shared" si="105"/>
        <v>1125</v>
      </c>
      <c r="G305" s="101">
        <f t="shared" si="105"/>
        <v>1125</v>
      </c>
      <c r="H305" s="101">
        <f t="shared" si="105"/>
        <v>1125</v>
      </c>
      <c r="I305" s="101">
        <f t="shared" si="105"/>
        <v>900</v>
      </c>
      <c r="J305" s="101">
        <f t="shared" si="105"/>
        <v>900</v>
      </c>
      <c r="K305" s="101">
        <f t="shared" si="105"/>
        <v>900</v>
      </c>
      <c r="L305" s="101">
        <f t="shared" si="105"/>
        <v>900</v>
      </c>
      <c r="M305" s="101">
        <f t="shared" si="105"/>
        <v>900</v>
      </c>
      <c r="N305" s="101">
        <f t="shared" si="105"/>
        <v>900</v>
      </c>
      <c r="O305" s="101">
        <f t="shared" si="105"/>
        <v>900</v>
      </c>
      <c r="P305" s="101">
        <f t="shared" si="105"/>
        <v>900</v>
      </c>
      <c r="Q305" s="101">
        <f t="shared" si="105"/>
        <v>900</v>
      </c>
      <c r="R305" s="101">
        <f t="shared" si="105"/>
        <v>900</v>
      </c>
      <c r="S305" s="101">
        <f t="shared" si="105"/>
        <v>900</v>
      </c>
      <c r="T305" s="101">
        <f t="shared" si="105"/>
        <v>900</v>
      </c>
      <c r="U305" s="101">
        <f t="shared" si="105"/>
        <v>900</v>
      </c>
      <c r="V305" s="101">
        <f t="shared" si="105"/>
        <v>900</v>
      </c>
      <c r="W305" s="101">
        <f t="shared" si="105"/>
        <v>900</v>
      </c>
      <c r="X305" s="101">
        <f t="shared" si="105"/>
        <v>900</v>
      </c>
      <c r="AD305" s="92"/>
    </row>
    <row r="306" spans="2:30" s="91" customFormat="1" ht="12">
      <c r="B306" s="91">
        <v>5</v>
      </c>
      <c r="C306" s="101" t="str">
        <f t="shared" si="100"/>
        <v>Window Frames</v>
      </c>
      <c r="D306" s="101">
        <f t="shared" si="102"/>
        <v>16000</v>
      </c>
      <c r="E306" s="101">
        <f aca="true" t="shared" si="106" ref="E306:X306">IF($G93&lt;&gt;0,IF(E$261&lt;=$F93,$G93/$F93,$G93/$E93),0)</f>
        <v>3333.3333333333335</v>
      </c>
      <c r="F306" s="101">
        <f t="shared" si="106"/>
        <v>3333.3333333333335</v>
      </c>
      <c r="G306" s="101">
        <f t="shared" si="106"/>
        <v>3333.3333333333335</v>
      </c>
      <c r="H306" s="101">
        <f t="shared" si="106"/>
        <v>3333.3333333333335</v>
      </c>
      <c r="I306" s="101">
        <f t="shared" si="106"/>
        <v>3333.3333333333335</v>
      </c>
      <c r="J306" s="101">
        <f t="shared" si="106"/>
        <v>3333.3333333333335</v>
      </c>
      <c r="K306" s="101">
        <f t="shared" si="106"/>
        <v>3333.3333333333335</v>
      </c>
      <c r="L306" s="101">
        <f t="shared" si="106"/>
        <v>3333.3333333333335</v>
      </c>
      <c r="M306" s="101">
        <f t="shared" si="106"/>
        <v>3333.3333333333335</v>
      </c>
      <c r="N306" s="101">
        <f t="shared" si="106"/>
        <v>3333.3333333333335</v>
      </c>
      <c r="O306" s="101">
        <f t="shared" si="106"/>
        <v>3333.3333333333335</v>
      </c>
      <c r="P306" s="101">
        <f t="shared" si="106"/>
        <v>3333.3333333333335</v>
      </c>
      <c r="Q306" s="101">
        <f t="shared" si="106"/>
        <v>3333.3333333333335</v>
      </c>
      <c r="R306" s="101">
        <f t="shared" si="106"/>
        <v>3333.3333333333335</v>
      </c>
      <c r="S306" s="101">
        <f t="shared" si="106"/>
        <v>3333.3333333333335</v>
      </c>
      <c r="T306" s="101">
        <f t="shared" si="106"/>
        <v>3333.3333333333335</v>
      </c>
      <c r="U306" s="101">
        <f t="shared" si="106"/>
        <v>3333.3333333333335</v>
      </c>
      <c r="V306" s="101">
        <f t="shared" si="106"/>
        <v>3333.3333333333335</v>
      </c>
      <c r="W306" s="101">
        <f t="shared" si="106"/>
        <v>3333.3333333333335</v>
      </c>
      <c r="X306" s="101">
        <f t="shared" si="106"/>
        <v>3333.3333333333335</v>
      </c>
      <c r="AD306" s="92"/>
    </row>
    <row r="307" spans="2:30" s="91" customFormat="1" ht="12">
      <c r="B307" s="91">
        <v>6</v>
      </c>
      <c r="C307" s="101">
        <f t="shared" si="100"/>
        <v>0</v>
      </c>
      <c r="D307" s="101">
        <f t="shared" si="102"/>
      </c>
      <c r="E307" s="101">
        <f aca="true" t="shared" si="107" ref="E307:X307">IF($G94&lt;&gt;0,IF(E$261&lt;=$F94,$G94/$F94,$G94/$E94),0)</f>
        <v>0</v>
      </c>
      <c r="F307" s="101">
        <f t="shared" si="107"/>
        <v>0</v>
      </c>
      <c r="G307" s="101">
        <f t="shared" si="107"/>
        <v>0</v>
      </c>
      <c r="H307" s="101">
        <f t="shared" si="107"/>
        <v>0</v>
      </c>
      <c r="I307" s="101">
        <f t="shared" si="107"/>
        <v>0</v>
      </c>
      <c r="J307" s="101">
        <f t="shared" si="107"/>
        <v>0</v>
      </c>
      <c r="K307" s="101">
        <f t="shared" si="107"/>
        <v>0</v>
      </c>
      <c r="L307" s="101">
        <f t="shared" si="107"/>
        <v>0</v>
      </c>
      <c r="M307" s="101">
        <f t="shared" si="107"/>
        <v>0</v>
      </c>
      <c r="N307" s="101">
        <f t="shared" si="107"/>
        <v>0</v>
      </c>
      <c r="O307" s="101">
        <f t="shared" si="107"/>
        <v>0</v>
      </c>
      <c r="P307" s="101">
        <f t="shared" si="107"/>
        <v>0</v>
      </c>
      <c r="Q307" s="101">
        <f t="shared" si="107"/>
        <v>0</v>
      </c>
      <c r="R307" s="101">
        <f t="shared" si="107"/>
        <v>0</v>
      </c>
      <c r="S307" s="101">
        <f t="shared" si="107"/>
        <v>0</v>
      </c>
      <c r="T307" s="101">
        <f t="shared" si="107"/>
        <v>0</v>
      </c>
      <c r="U307" s="101">
        <f t="shared" si="107"/>
        <v>0</v>
      </c>
      <c r="V307" s="101">
        <f t="shared" si="107"/>
        <v>0</v>
      </c>
      <c r="W307" s="101">
        <f t="shared" si="107"/>
        <v>0</v>
      </c>
      <c r="X307" s="101">
        <f t="shared" si="107"/>
        <v>0</v>
      </c>
      <c r="AD307" s="92"/>
    </row>
    <row r="308" spans="2:30" s="91" customFormat="1" ht="12">
      <c r="B308" s="91">
        <v>7</v>
      </c>
      <c r="C308" s="101">
        <f t="shared" si="100"/>
        <v>0</v>
      </c>
      <c r="D308" s="101">
        <f t="shared" si="102"/>
      </c>
      <c r="E308" s="101">
        <f aca="true" t="shared" si="108" ref="E308:X308">IF($G95&lt;&gt;0,IF(E$261&lt;=$F95,$G95/$F95,$G95/$E95),0)</f>
        <v>0</v>
      </c>
      <c r="F308" s="101">
        <f t="shared" si="108"/>
        <v>0</v>
      </c>
      <c r="G308" s="101">
        <f t="shared" si="108"/>
        <v>0</v>
      </c>
      <c r="H308" s="101">
        <f t="shared" si="108"/>
        <v>0</v>
      </c>
      <c r="I308" s="101">
        <f t="shared" si="108"/>
        <v>0</v>
      </c>
      <c r="J308" s="101">
        <f t="shared" si="108"/>
        <v>0</v>
      </c>
      <c r="K308" s="101">
        <f t="shared" si="108"/>
        <v>0</v>
      </c>
      <c r="L308" s="101">
        <f t="shared" si="108"/>
        <v>0</v>
      </c>
      <c r="M308" s="101">
        <f t="shared" si="108"/>
        <v>0</v>
      </c>
      <c r="N308" s="101">
        <f t="shared" si="108"/>
        <v>0</v>
      </c>
      <c r="O308" s="101">
        <f t="shared" si="108"/>
        <v>0</v>
      </c>
      <c r="P308" s="101">
        <f t="shared" si="108"/>
        <v>0</v>
      </c>
      <c r="Q308" s="101">
        <f t="shared" si="108"/>
        <v>0</v>
      </c>
      <c r="R308" s="101">
        <f t="shared" si="108"/>
        <v>0</v>
      </c>
      <c r="S308" s="101">
        <f t="shared" si="108"/>
        <v>0</v>
      </c>
      <c r="T308" s="101">
        <f t="shared" si="108"/>
        <v>0</v>
      </c>
      <c r="U308" s="101">
        <f t="shared" si="108"/>
        <v>0</v>
      </c>
      <c r="V308" s="101">
        <f t="shared" si="108"/>
        <v>0</v>
      </c>
      <c r="W308" s="101">
        <f t="shared" si="108"/>
        <v>0</v>
      </c>
      <c r="X308" s="101">
        <f t="shared" si="108"/>
        <v>0</v>
      </c>
      <c r="AD308" s="92"/>
    </row>
    <row r="309" spans="2:30" s="91" customFormat="1" ht="12">
      <c r="B309" s="91">
        <v>8</v>
      </c>
      <c r="C309" s="101">
        <f t="shared" si="100"/>
        <v>0</v>
      </c>
      <c r="D309" s="101">
        <f t="shared" si="102"/>
      </c>
      <c r="E309" s="101">
        <f aca="true" t="shared" si="109" ref="E309:X309">IF($G96&lt;&gt;0,IF(E$261&lt;=$F96,$G96/$F96,$G96/$E96),0)</f>
        <v>0</v>
      </c>
      <c r="F309" s="101">
        <f t="shared" si="109"/>
        <v>0</v>
      </c>
      <c r="G309" s="101">
        <f t="shared" si="109"/>
        <v>0</v>
      </c>
      <c r="H309" s="101">
        <f t="shared" si="109"/>
        <v>0</v>
      </c>
      <c r="I309" s="101">
        <f t="shared" si="109"/>
        <v>0</v>
      </c>
      <c r="J309" s="101">
        <f t="shared" si="109"/>
        <v>0</v>
      </c>
      <c r="K309" s="101">
        <f t="shared" si="109"/>
        <v>0</v>
      </c>
      <c r="L309" s="101">
        <f t="shared" si="109"/>
        <v>0</v>
      </c>
      <c r="M309" s="101">
        <f t="shared" si="109"/>
        <v>0</v>
      </c>
      <c r="N309" s="101">
        <f t="shared" si="109"/>
        <v>0</v>
      </c>
      <c r="O309" s="101">
        <f t="shared" si="109"/>
        <v>0</v>
      </c>
      <c r="P309" s="101">
        <f t="shared" si="109"/>
        <v>0</v>
      </c>
      <c r="Q309" s="101">
        <f t="shared" si="109"/>
        <v>0</v>
      </c>
      <c r="R309" s="101">
        <f t="shared" si="109"/>
        <v>0</v>
      </c>
      <c r="S309" s="101">
        <f t="shared" si="109"/>
        <v>0</v>
      </c>
      <c r="T309" s="101">
        <f t="shared" si="109"/>
        <v>0</v>
      </c>
      <c r="U309" s="101">
        <f t="shared" si="109"/>
        <v>0</v>
      </c>
      <c r="V309" s="101">
        <f t="shared" si="109"/>
        <v>0</v>
      </c>
      <c r="W309" s="101">
        <f t="shared" si="109"/>
        <v>0</v>
      </c>
      <c r="X309" s="101">
        <f t="shared" si="109"/>
        <v>0</v>
      </c>
      <c r="AD309" s="92"/>
    </row>
    <row r="310" spans="2:30" s="91" customFormat="1" ht="12">
      <c r="B310" s="91">
        <v>9</v>
      </c>
      <c r="C310" s="101">
        <f t="shared" si="100"/>
        <v>0</v>
      </c>
      <c r="D310" s="101">
        <f t="shared" si="102"/>
      </c>
      <c r="E310" s="101">
        <f aca="true" t="shared" si="110" ref="E310:X310">IF($G97&lt;&gt;0,IF(E$261&lt;=$F97,$G97/$F97,$G97/$E97),0)</f>
        <v>0</v>
      </c>
      <c r="F310" s="101">
        <f t="shared" si="110"/>
        <v>0</v>
      </c>
      <c r="G310" s="101">
        <f t="shared" si="110"/>
        <v>0</v>
      </c>
      <c r="H310" s="101">
        <f t="shared" si="110"/>
        <v>0</v>
      </c>
      <c r="I310" s="101">
        <f t="shared" si="110"/>
        <v>0</v>
      </c>
      <c r="J310" s="101">
        <f t="shared" si="110"/>
        <v>0</v>
      </c>
      <c r="K310" s="101">
        <f t="shared" si="110"/>
        <v>0</v>
      </c>
      <c r="L310" s="101">
        <f t="shared" si="110"/>
        <v>0</v>
      </c>
      <c r="M310" s="101">
        <f t="shared" si="110"/>
        <v>0</v>
      </c>
      <c r="N310" s="101">
        <f t="shared" si="110"/>
        <v>0</v>
      </c>
      <c r="O310" s="101">
        <f t="shared" si="110"/>
        <v>0</v>
      </c>
      <c r="P310" s="101">
        <f t="shared" si="110"/>
        <v>0</v>
      </c>
      <c r="Q310" s="101">
        <f t="shared" si="110"/>
        <v>0</v>
      </c>
      <c r="R310" s="101">
        <f t="shared" si="110"/>
        <v>0</v>
      </c>
      <c r="S310" s="101">
        <f t="shared" si="110"/>
        <v>0</v>
      </c>
      <c r="T310" s="101">
        <f t="shared" si="110"/>
        <v>0</v>
      </c>
      <c r="U310" s="101">
        <f t="shared" si="110"/>
        <v>0</v>
      </c>
      <c r="V310" s="101">
        <f t="shared" si="110"/>
        <v>0</v>
      </c>
      <c r="W310" s="101">
        <f t="shared" si="110"/>
        <v>0</v>
      </c>
      <c r="X310" s="101">
        <f t="shared" si="110"/>
        <v>0</v>
      </c>
      <c r="AD310" s="92"/>
    </row>
    <row r="311" spans="2:30" s="91" customFormat="1" ht="12">
      <c r="B311" s="91">
        <v>10</v>
      </c>
      <c r="C311" s="101">
        <f t="shared" si="100"/>
        <v>0</v>
      </c>
      <c r="D311" s="101">
        <f t="shared" si="102"/>
      </c>
      <c r="E311" s="101">
        <f aca="true" t="shared" si="111" ref="E311:X311">IF($G98&lt;&gt;0,IF(E$261&lt;=$F98,$G98/$F98,$G98/$E98),0)</f>
        <v>0</v>
      </c>
      <c r="F311" s="101">
        <f t="shared" si="111"/>
        <v>0</v>
      </c>
      <c r="G311" s="101">
        <f t="shared" si="111"/>
        <v>0</v>
      </c>
      <c r="H311" s="101">
        <f t="shared" si="111"/>
        <v>0</v>
      </c>
      <c r="I311" s="101">
        <f t="shared" si="111"/>
        <v>0</v>
      </c>
      <c r="J311" s="101">
        <f t="shared" si="111"/>
        <v>0</v>
      </c>
      <c r="K311" s="101">
        <f t="shared" si="111"/>
        <v>0</v>
      </c>
      <c r="L311" s="101">
        <f t="shared" si="111"/>
        <v>0</v>
      </c>
      <c r="M311" s="101">
        <f t="shared" si="111"/>
        <v>0</v>
      </c>
      <c r="N311" s="101">
        <f t="shared" si="111"/>
        <v>0</v>
      </c>
      <c r="O311" s="101">
        <f t="shared" si="111"/>
        <v>0</v>
      </c>
      <c r="P311" s="101">
        <f t="shared" si="111"/>
        <v>0</v>
      </c>
      <c r="Q311" s="101">
        <f t="shared" si="111"/>
        <v>0</v>
      </c>
      <c r="R311" s="101">
        <f t="shared" si="111"/>
        <v>0</v>
      </c>
      <c r="S311" s="101">
        <f t="shared" si="111"/>
        <v>0</v>
      </c>
      <c r="T311" s="101">
        <f t="shared" si="111"/>
        <v>0</v>
      </c>
      <c r="U311" s="101">
        <f t="shared" si="111"/>
        <v>0</v>
      </c>
      <c r="V311" s="101">
        <f t="shared" si="111"/>
        <v>0</v>
      </c>
      <c r="W311" s="101">
        <f t="shared" si="111"/>
        <v>0</v>
      </c>
      <c r="X311" s="101">
        <f t="shared" si="111"/>
        <v>0</v>
      </c>
      <c r="AD311" s="92"/>
    </row>
    <row r="312" spans="2:30" s="91" customFormat="1" ht="12">
      <c r="B312" s="91">
        <v>11</v>
      </c>
      <c r="C312" s="101">
        <f t="shared" si="100"/>
        <v>0</v>
      </c>
      <c r="D312" s="101">
        <f t="shared" si="102"/>
      </c>
      <c r="E312" s="101">
        <f aca="true" t="shared" si="112" ref="E312:X312">IF($G99&lt;&gt;0,IF(E$261&lt;=$F99,$G99/$F99,$G99/$E99),0)</f>
        <v>0</v>
      </c>
      <c r="F312" s="101">
        <f t="shared" si="112"/>
        <v>0</v>
      </c>
      <c r="G312" s="101">
        <f t="shared" si="112"/>
        <v>0</v>
      </c>
      <c r="H312" s="101">
        <f t="shared" si="112"/>
        <v>0</v>
      </c>
      <c r="I312" s="101">
        <f t="shared" si="112"/>
        <v>0</v>
      </c>
      <c r="J312" s="101">
        <f t="shared" si="112"/>
        <v>0</v>
      </c>
      <c r="K312" s="101">
        <f t="shared" si="112"/>
        <v>0</v>
      </c>
      <c r="L312" s="101">
        <f t="shared" si="112"/>
        <v>0</v>
      </c>
      <c r="M312" s="101">
        <f t="shared" si="112"/>
        <v>0</v>
      </c>
      <c r="N312" s="101">
        <f t="shared" si="112"/>
        <v>0</v>
      </c>
      <c r="O312" s="101">
        <f t="shared" si="112"/>
        <v>0</v>
      </c>
      <c r="P312" s="101">
        <f t="shared" si="112"/>
        <v>0</v>
      </c>
      <c r="Q312" s="101">
        <f t="shared" si="112"/>
        <v>0</v>
      </c>
      <c r="R312" s="101">
        <f t="shared" si="112"/>
        <v>0</v>
      </c>
      <c r="S312" s="101">
        <f t="shared" si="112"/>
        <v>0</v>
      </c>
      <c r="T312" s="101">
        <f t="shared" si="112"/>
        <v>0</v>
      </c>
      <c r="U312" s="101">
        <f t="shared" si="112"/>
        <v>0</v>
      </c>
      <c r="V312" s="101">
        <f t="shared" si="112"/>
        <v>0</v>
      </c>
      <c r="W312" s="101">
        <f t="shared" si="112"/>
        <v>0</v>
      </c>
      <c r="X312" s="101">
        <f t="shared" si="112"/>
        <v>0</v>
      </c>
      <c r="AD312" s="92"/>
    </row>
    <row r="313" spans="2:30" s="91" customFormat="1" ht="12">
      <c r="B313" s="91">
        <v>12</v>
      </c>
      <c r="C313" s="101">
        <f t="shared" si="100"/>
        <v>0</v>
      </c>
      <c r="D313" s="101">
        <f t="shared" si="102"/>
      </c>
      <c r="E313" s="101">
        <f aca="true" t="shared" si="113" ref="E313:X313">IF($G100&lt;&gt;0,IF(E$261&lt;=$F100,$G100/$F100,$G100/$E100),0)</f>
        <v>0</v>
      </c>
      <c r="F313" s="101">
        <f t="shared" si="113"/>
        <v>0</v>
      </c>
      <c r="G313" s="101">
        <f t="shared" si="113"/>
        <v>0</v>
      </c>
      <c r="H313" s="101">
        <f t="shared" si="113"/>
        <v>0</v>
      </c>
      <c r="I313" s="101">
        <f t="shared" si="113"/>
        <v>0</v>
      </c>
      <c r="J313" s="101">
        <f t="shared" si="113"/>
        <v>0</v>
      </c>
      <c r="K313" s="101">
        <f t="shared" si="113"/>
        <v>0</v>
      </c>
      <c r="L313" s="101">
        <f t="shared" si="113"/>
        <v>0</v>
      </c>
      <c r="M313" s="101">
        <f t="shared" si="113"/>
        <v>0</v>
      </c>
      <c r="N313" s="101">
        <f t="shared" si="113"/>
        <v>0</v>
      </c>
      <c r="O313" s="101">
        <f t="shared" si="113"/>
        <v>0</v>
      </c>
      <c r="P313" s="101">
        <f t="shared" si="113"/>
        <v>0</v>
      </c>
      <c r="Q313" s="101">
        <f t="shared" si="113"/>
        <v>0</v>
      </c>
      <c r="R313" s="101">
        <f t="shared" si="113"/>
        <v>0</v>
      </c>
      <c r="S313" s="101">
        <f t="shared" si="113"/>
        <v>0</v>
      </c>
      <c r="T313" s="101">
        <f t="shared" si="113"/>
        <v>0</v>
      </c>
      <c r="U313" s="101">
        <f t="shared" si="113"/>
        <v>0</v>
      </c>
      <c r="V313" s="101">
        <f t="shared" si="113"/>
        <v>0</v>
      </c>
      <c r="W313" s="101">
        <f t="shared" si="113"/>
        <v>0</v>
      </c>
      <c r="X313" s="101">
        <f t="shared" si="113"/>
        <v>0</v>
      </c>
      <c r="AD313" s="92"/>
    </row>
    <row r="314" spans="2:30" s="91" customFormat="1" ht="12">
      <c r="B314" s="91">
        <v>13</v>
      </c>
      <c r="C314" s="101">
        <f t="shared" si="100"/>
        <v>0</v>
      </c>
      <c r="D314" s="101">
        <f t="shared" si="102"/>
      </c>
      <c r="E314" s="101">
        <f aca="true" t="shared" si="114" ref="E314:X314">IF($G101&lt;&gt;0,IF(E$261&lt;=$F101,$G101/$F101,$G101/$E101),0)</f>
        <v>0</v>
      </c>
      <c r="F314" s="101">
        <f t="shared" si="114"/>
        <v>0</v>
      </c>
      <c r="G314" s="101">
        <f t="shared" si="114"/>
        <v>0</v>
      </c>
      <c r="H314" s="101">
        <f t="shared" si="114"/>
        <v>0</v>
      </c>
      <c r="I314" s="101">
        <f t="shared" si="114"/>
        <v>0</v>
      </c>
      <c r="J314" s="101">
        <f t="shared" si="114"/>
        <v>0</v>
      </c>
      <c r="K314" s="101">
        <f t="shared" si="114"/>
        <v>0</v>
      </c>
      <c r="L314" s="101">
        <f t="shared" si="114"/>
        <v>0</v>
      </c>
      <c r="M314" s="101">
        <f t="shared" si="114"/>
        <v>0</v>
      </c>
      <c r="N314" s="101">
        <f t="shared" si="114"/>
        <v>0</v>
      </c>
      <c r="O314" s="101">
        <f t="shared" si="114"/>
        <v>0</v>
      </c>
      <c r="P314" s="101">
        <f t="shared" si="114"/>
        <v>0</v>
      </c>
      <c r="Q314" s="101">
        <f t="shared" si="114"/>
        <v>0</v>
      </c>
      <c r="R314" s="101">
        <f t="shared" si="114"/>
        <v>0</v>
      </c>
      <c r="S314" s="101">
        <f t="shared" si="114"/>
        <v>0</v>
      </c>
      <c r="T314" s="101">
        <f t="shared" si="114"/>
        <v>0</v>
      </c>
      <c r="U314" s="101">
        <f t="shared" si="114"/>
        <v>0</v>
      </c>
      <c r="V314" s="101">
        <f t="shared" si="114"/>
        <v>0</v>
      </c>
      <c r="W314" s="101">
        <f t="shared" si="114"/>
        <v>0</v>
      </c>
      <c r="X314" s="101">
        <f t="shared" si="114"/>
        <v>0</v>
      </c>
      <c r="AD314" s="92"/>
    </row>
    <row r="315" spans="2:30" s="91" customFormat="1" ht="12">
      <c r="B315" s="91">
        <v>14</v>
      </c>
      <c r="C315" s="101">
        <f t="shared" si="100"/>
        <v>0</v>
      </c>
      <c r="D315" s="101">
        <f t="shared" si="102"/>
      </c>
      <c r="E315" s="101">
        <f aca="true" t="shared" si="115" ref="E315:X315">IF($G102&lt;&gt;0,IF(E$261&lt;=$F102,$G102/$F102,$G102/$E102),0)</f>
        <v>0</v>
      </c>
      <c r="F315" s="101">
        <f t="shared" si="115"/>
        <v>0</v>
      </c>
      <c r="G315" s="101">
        <f t="shared" si="115"/>
        <v>0</v>
      </c>
      <c r="H315" s="101">
        <f t="shared" si="115"/>
        <v>0</v>
      </c>
      <c r="I315" s="101">
        <f t="shared" si="115"/>
        <v>0</v>
      </c>
      <c r="J315" s="101">
        <f t="shared" si="115"/>
        <v>0</v>
      </c>
      <c r="K315" s="101">
        <f t="shared" si="115"/>
        <v>0</v>
      </c>
      <c r="L315" s="101">
        <f t="shared" si="115"/>
        <v>0</v>
      </c>
      <c r="M315" s="101">
        <f t="shared" si="115"/>
        <v>0</v>
      </c>
      <c r="N315" s="101">
        <f t="shared" si="115"/>
        <v>0</v>
      </c>
      <c r="O315" s="101">
        <f t="shared" si="115"/>
        <v>0</v>
      </c>
      <c r="P315" s="101">
        <f t="shared" si="115"/>
        <v>0</v>
      </c>
      <c r="Q315" s="101">
        <f t="shared" si="115"/>
        <v>0</v>
      </c>
      <c r="R315" s="101">
        <f t="shared" si="115"/>
        <v>0</v>
      </c>
      <c r="S315" s="101">
        <f t="shared" si="115"/>
        <v>0</v>
      </c>
      <c r="T315" s="101">
        <f t="shared" si="115"/>
        <v>0</v>
      </c>
      <c r="U315" s="101">
        <f t="shared" si="115"/>
        <v>0</v>
      </c>
      <c r="V315" s="101">
        <f t="shared" si="115"/>
        <v>0</v>
      </c>
      <c r="W315" s="101">
        <f t="shared" si="115"/>
        <v>0</v>
      </c>
      <c r="X315" s="101">
        <f t="shared" si="115"/>
        <v>0</v>
      </c>
      <c r="AD315" s="92"/>
    </row>
    <row r="316" spans="2:30" s="91" customFormat="1" ht="12">
      <c r="B316" s="91">
        <v>15</v>
      </c>
      <c r="C316" s="101">
        <f t="shared" si="100"/>
        <v>0</v>
      </c>
      <c r="D316" s="101">
        <f t="shared" si="102"/>
      </c>
      <c r="E316" s="101">
        <f aca="true" t="shared" si="116" ref="E316:X316">IF($G103&lt;&gt;0,IF(E$261&lt;=$F103,$G103/$F103,$G103/$E103),0)</f>
        <v>0</v>
      </c>
      <c r="F316" s="101">
        <f t="shared" si="116"/>
        <v>0</v>
      </c>
      <c r="G316" s="101">
        <f t="shared" si="116"/>
        <v>0</v>
      </c>
      <c r="H316" s="101">
        <f t="shared" si="116"/>
        <v>0</v>
      </c>
      <c r="I316" s="101">
        <f t="shared" si="116"/>
        <v>0</v>
      </c>
      <c r="J316" s="101">
        <f t="shared" si="116"/>
        <v>0</v>
      </c>
      <c r="K316" s="101">
        <f t="shared" si="116"/>
        <v>0</v>
      </c>
      <c r="L316" s="101">
        <f t="shared" si="116"/>
        <v>0</v>
      </c>
      <c r="M316" s="101">
        <f t="shared" si="116"/>
        <v>0</v>
      </c>
      <c r="N316" s="101">
        <f t="shared" si="116"/>
        <v>0</v>
      </c>
      <c r="O316" s="101">
        <f t="shared" si="116"/>
        <v>0</v>
      </c>
      <c r="P316" s="101">
        <f t="shared" si="116"/>
        <v>0</v>
      </c>
      <c r="Q316" s="101">
        <f t="shared" si="116"/>
        <v>0</v>
      </c>
      <c r="R316" s="101">
        <f t="shared" si="116"/>
        <v>0</v>
      </c>
      <c r="S316" s="101">
        <f t="shared" si="116"/>
        <v>0</v>
      </c>
      <c r="T316" s="101">
        <f t="shared" si="116"/>
        <v>0</v>
      </c>
      <c r="U316" s="101">
        <f t="shared" si="116"/>
        <v>0</v>
      </c>
      <c r="V316" s="101">
        <f t="shared" si="116"/>
        <v>0</v>
      </c>
      <c r="W316" s="101">
        <f t="shared" si="116"/>
        <v>0</v>
      </c>
      <c r="X316" s="101">
        <f t="shared" si="116"/>
        <v>0</v>
      </c>
      <c r="AD316" s="92"/>
    </row>
    <row r="317" spans="2:30" s="91" customFormat="1" ht="12">
      <c r="B317" s="91">
        <v>16</v>
      </c>
      <c r="C317" s="101">
        <f t="shared" si="100"/>
        <v>0</v>
      </c>
      <c r="D317" s="101">
        <f t="shared" si="102"/>
      </c>
      <c r="E317" s="101">
        <f aca="true" t="shared" si="117" ref="E317:X317">IF($G104&lt;&gt;0,IF(E$261&lt;=$F104,$G104/$F104,$G104/$E104),0)</f>
        <v>0</v>
      </c>
      <c r="F317" s="101">
        <f t="shared" si="117"/>
        <v>0</v>
      </c>
      <c r="G317" s="101">
        <f t="shared" si="117"/>
        <v>0</v>
      </c>
      <c r="H317" s="101">
        <f t="shared" si="117"/>
        <v>0</v>
      </c>
      <c r="I317" s="101">
        <f t="shared" si="117"/>
        <v>0</v>
      </c>
      <c r="J317" s="101">
        <f t="shared" si="117"/>
        <v>0</v>
      </c>
      <c r="K317" s="101">
        <f t="shared" si="117"/>
        <v>0</v>
      </c>
      <c r="L317" s="101">
        <f t="shared" si="117"/>
        <v>0</v>
      </c>
      <c r="M317" s="101">
        <f t="shared" si="117"/>
        <v>0</v>
      </c>
      <c r="N317" s="101">
        <f t="shared" si="117"/>
        <v>0</v>
      </c>
      <c r="O317" s="101">
        <f t="shared" si="117"/>
        <v>0</v>
      </c>
      <c r="P317" s="101">
        <f t="shared" si="117"/>
        <v>0</v>
      </c>
      <c r="Q317" s="101">
        <f t="shared" si="117"/>
        <v>0</v>
      </c>
      <c r="R317" s="101">
        <f t="shared" si="117"/>
        <v>0</v>
      </c>
      <c r="S317" s="101">
        <f t="shared" si="117"/>
        <v>0</v>
      </c>
      <c r="T317" s="101">
        <f t="shared" si="117"/>
        <v>0</v>
      </c>
      <c r="U317" s="101">
        <f t="shared" si="117"/>
        <v>0</v>
      </c>
      <c r="V317" s="101">
        <f t="shared" si="117"/>
        <v>0</v>
      </c>
      <c r="W317" s="101">
        <f t="shared" si="117"/>
        <v>0</v>
      </c>
      <c r="X317" s="101">
        <f t="shared" si="117"/>
        <v>0</v>
      </c>
      <c r="AD317" s="92"/>
    </row>
    <row r="318" spans="2:30" s="91" customFormat="1" ht="12">
      <c r="B318" s="91">
        <v>17</v>
      </c>
      <c r="C318" s="101">
        <f t="shared" si="100"/>
        <v>0</v>
      </c>
      <c r="D318" s="101">
        <f t="shared" si="102"/>
      </c>
      <c r="E318" s="101">
        <f aca="true" t="shared" si="118" ref="E318:X318">IF($G105&lt;&gt;0,IF(E$261&lt;=$F105,$G105/$F105,$G105/$E105),0)</f>
        <v>0</v>
      </c>
      <c r="F318" s="101">
        <f t="shared" si="118"/>
        <v>0</v>
      </c>
      <c r="G318" s="101">
        <f t="shared" si="118"/>
        <v>0</v>
      </c>
      <c r="H318" s="101">
        <f t="shared" si="118"/>
        <v>0</v>
      </c>
      <c r="I318" s="101">
        <f t="shared" si="118"/>
        <v>0</v>
      </c>
      <c r="J318" s="101">
        <f t="shared" si="118"/>
        <v>0</v>
      </c>
      <c r="K318" s="101">
        <f t="shared" si="118"/>
        <v>0</v>
      </c>
      <c r="L318" s="101">
        <f t="shared" si="118"/>
        <v>0</v>
      </c>
      <c r="M318" s="101">
        <f t="shared" si="118"/>
        <v>0</v>
      </c>
      <c r="N318" s="101">
        <f t="shared" si="118"/>
        <v>0</v>
      </c>
      <c r="O318" s="101">
        <f t="shared" si="118"/>
        <v>0</v>
      </c>
      <c r="P318" s="101">
        <f t="shared" si="118"/>
        <v>0</v>
      </c>
      <c r="Q318" s="101">
        <f t="shared" si="118"/>
        <v>0</v>
      </c>
      <c r="R318" s="101">
        <f t="shared" si="118"/>
        <v>0</v>
      </c>
      <c r="S318" s="101">
        <f t="shared" si="118"/>
        <v>0</v>
      </c>
      <c r="T318" s="101">
        <f t="shared" si="118"/>
        <v>0</v>
      </c>
      <c r="U318" s="101">
        <f t="shared" si="118"/>
        <v>0</v>
      </c>
      <c r="V318" s="101">
        <f t="shared" si="118"/>
        <v>0</v>
      </c>
      <c r="W318" s="101">
        <f t="shared" si="118"/>
        <v>0</v>
      </c>
      <c r="X318" s="101">
        <f t="shared" si="118"/>
        <v>0</v>
      </c>
      <c r="AD318" s="92"/>
    </row>
    <row r="319" spans="2:30" s="91" customFormat="1" ht="12">
      <c r="B319" s="91">
        <v>18</v>
      </c>
      <c r="C319" s="101">
        <f t="shared" si="100"/>
        <v>0</v>
      </c>
      <c r="D319" s="101">
        <f t="shared" si="102"/>
      </c>
      <c r="E319" s="101">
        <f aca="true" t="shared" si="119" ref="E319:X319">IF($G106&lt;&gt;0,IF(E$261&lt;=$F106,$G106/$F106,$G106/$E106),0)</f>
        <v>0</v>
      </c>
      <c r="F319" s="101">
        <f t="shared" si="119"/>
        <v>0</v>
      </c>
      <c r="G319" s="101">
        <f t="shared" si="119"/>
        <v>0</v>
      </c>
      <c r="H319" s="101">
        <f t="shared" si="119"/>
        <v>0</v>
      </c>
      <c r="I319" s="101">
        <f t="shared" si="119"/>
        <v>0</v>
      </c>
      <c r="J319" s="101">
        <f t="shared" si="119"/>
        <v>0</v>
      </c>
      <c r="K319" s="101">
        <f t="shared" si="119"/>
        <v>0</v>
      </c>
      <c r="L319" s="101">
        <f t="shared" si="119"/>
        <v>0</v>
      </c>
      <c r="M319" s="101">
        <f t="shared" si="119"/>
        <v>0</v>
      </c>
      <c r="N319" s="101">
        <f t="shared" si="119"/>
        <v>0</v>
      </c>
      <c r="O319" s="101">
        <f t="shared" si="119"/>
        <v>0</v>
      </c>
      <c r="P319" s="101">
        <f t="shared" si="119"/>
        <v>0</v>
      </c>
      <c r="Q319" s="101">
        <f t="shared" si="119"/>
        <v>0</v>
      </c>
      <c r="R319" s="101">
        <f t="shared" si="119"/>
        <v>0</v>
      </c>
      <c r="S319" s="101">
        <f t="shared" si="119"/>
        <v>0</v>
      </c>
      <c r="T319" s="101">
        <f t="shared" si="119"/>
        <v>0</v>
      </c>
      <c r="U319" s="101">
        <f t="shared" si="119"/>
        <v>0</v>
      </c>
      <c r="V319" s="101">
        <f t="shared" si="119"/>
        <v>0</v>
      </c>
      <c r="W319" s="101">
        <f t="shared" si="119"/>
        <v>0</v>
      </c>
      <c r="X319" s="101">
        <f t="shared" si="119"/>
        <v>0</v>
      </c>
      <c r="AD319" s="92"/>
    </row>
    <row r="320" spans="2:30" s="91" customFormat="1" ht="12">
      <c r="B320" s="91">
        <v>19</v>
      </c>
      <c r="C320" s="101">
        <f t="shared" si="100"/>
        <v>0</v>
      </c>
      <c r="D320" s="101">
        <f t="shared" si="102"/>
      </c>
      <c r="E320" s="101">
        <f aca="true" t="shared" si="120" ref="E320:X320">IF($G107&lt;&gt;0,IF(E$261&lt;=$F107,$G107/$F107,$G107/$E107),0)</f>
        <v>0</v>
      </c>
      <c r="F320" s="101">
        <f t="shared" si="120"/>
        <v>0</v>
      </c>
      <c r="G320" s="101">
        <f t="shared" si="120"/>
        <v>0</v>
      </c>
      <c r="H320" s="101">
        <f t="shared" si="120"/>
        <v>0</v>
      </c>
      <c r="I320" s="101">
        <f t="shared" si="120"/>
        <v>0</v>
      </c>
      <c r="J320" s="101">
        <f t="shared" si="120"/>
        <v>0</v>
      </c>
      <c r="K320" s="101">
        <f t="shared" si="120"/>
        <v>0</v>
      </c>
      <c r="L320" s="101">
        <f t="shared" si="120"/>
        <v>0</v>
      </c>
      <c r="M320" s="101">
        <f t="shared" si="120"/>
        <v>0</v>
      </c>
      <c r="N320" s="101">
        <f t="shared" si="120"/>
        <v>0</v>
      </c>
      <c r="O320" s="101">
        <f t="shared" si="120"/>
        <v>0</v>
      </c>
      <c r="P320" s="101">
        <f t="shared" si="120"/>
        <v>0</v>
      </c>
      <c r="Q320" s="101">
        <f t="shared" si="120"/>
        <v>0</v>
      </c>
      <c r="R320" s="101">
        <f t="shared" si="120"/>
        <v>0</v>
      </c>
      <c r="S320" s="101">
        <f t="shared" si="120"/>
        <v>0</v>
      </c>
      <c r="T320" s="101">
        <f t="shared" si="120"/>
        <v>0</v>
      </c>
      <c r="U320" s="101">
        <f t="shared" si="120"/>
        <v>0</v>
      </c>
      <c r="V320" s="101">
        <f t="shared" si="120"/>
        <v>0</v>
      </c>
      <c r="W320" s="101">
        <f t="shared" si="120"/>
        <v>0</v>
      </c>
      <c r="X320" s="101">
        <f t="shared" si="120"/>
        <v>0</v>
      </c>
      <c r="AD320" s="92"/>
    </row>
    <row r="321" spans="2:30" s="91" customFormat="1" ht="12">
      <c r="B321" s="91">
        <v>20</v>
      </c>
      <c r="C321" s="101">
        <f t="shared" si="100"/>
        <v>0</v>
      </c>
      <c r="D321" s="101">
        <f t="shared" si="102"/>
      </c>
      <c r="E321" s="101">
        <f aca="true" t="shared" si="121" ref="E321:X321">IF($G108&lt;&gt;0,IF(E$261&lt;=$F108,$G108/$F108,$G108/$E108),0)</f>
        <v>0</v>
      </c>
      <c r="F321" s="101">
        <f t="shared" si="121"/>
        <v>0</v>
      </c>
      <c r="G321" s="101">
        <f t="shared" si="121"/>
        <v>0</v>
      </c>
      <c r="H321" s="101">
        <f t="shared" si="121"/>
        <v>0</v>
      </c>
      <c r="I321" s="101">
        <f t="shared" si="121"/>
        <v>0</v>
      </c>
      <c r="J321" s="101">
        <f t="shared" si="121"/>
        <v>0</v>
      </c>
      <c r="K321" s="101">
        <f t="shared" si="121"/>
        <v>0</v>
      </c>
      <c r="L321" s="101">
        <f t="shared" si="121"/>
        <v>0</v>
      </c>
      <c r="M321" s="101">
        <f t="shared" si="121"/>
        <v>0</v>
      </c>
      <c r="N321" s="101">
        <f t="shared" si="121"/>
        <v>0</v>
      </c>
      <c r="O321" s="101">
        <f t="shared" si="121"/>
        <v>0</v>
      </c>
      <c r="P321" s="101">
        <f t="shared" si="121"/>
        <v>0</v>
      </c>
      <c r="Q321" s="101">
        <f t="shared" si="121"/>
        <v>0</v>
      </c>
      <c r="R321" s="101">
        <f t="shared" si="121"/>
        <v>0</v>
      </c>
      <c r="S321" s="101">
        <f t="shared" si="121"/>
        <v>0</v>
      </c>
      <c r="T321" s="101">
        <f t="shared" si="121"/>
        <v>0</v>
      </c>
      <c r="U321" s="101">
        <f t="shared" si="121"/>
        <v>0</v>
      </c>
      <c r="V321" s="101">
        <f t="shared" si="121"/>
        <v>0</v>
      </c>
      <c r="W321" s="101">
        <f t="shared" si="121"/>
        <v>0</v>
      </c>
      <c r="X321" s="101">
        <f t="shared" si="121"/>
        <v>0</v>
      </c>
      <c r="AD321" s="92"/>
    </row>
    <row r="322" spans="2:30" s="91" customFormat="1" ht="12">
      <c r="B322" s="91">
        <v>21</v>
      </c>
      <c r="C322" s="101">
        <f t="shared" si="100"/>
        <v>0</v>
      </c>
      <c r="D322" s="101">
        <f t="shared" si="102"/>
      </c>
      <c r="E322" s="101">
        <f aca="true" t="shared" si="122" ref="E322:X322">IF($G109&lt;&gt;0,IF(E$261&lt;=$F109,$G109/$F109,$G109/$E109),0)</f>
        <v>0</v>
      </c>
      <c r="F322" s="101">
        <f t="shared" si="122"/>
        <v>0</v>
      </c>
      <c r="G322" s="101">
        <f t="shared" si="122"/>
        <v>0</v>
      </c>
      <c r="H322" s="101">
        <f t="shared" si="122"/>
        <v>0</v>
      </c>
      <c r="I322" s="101">
        <f t="shared" si="122"/>
        <v>0</v>
      </c>
      <c r="J322" s="101">
        <f t="shared" si="122"/>
        <v>0</v>
      </c>
      <c r="K322" s="101">
        <f t="shared" si="122"/>
        <v>0</v>
      </c>
      <c r="L322" s="101">
        <f t="shared" si="122"/>
        <v>0</v>
      </c>
      <c r="M322" s="101">
        <f t="shared" si="122"/>
        <v>0</v>
      </c>
      <c r="N322" s="101">
        <f t="shared" si="122"/>
        <v>0</v>
      </c>
      <c r="O322" s="101">
        <f t="shared" si="122"/>
        <v>0</v>
      </c>
      <c r="P322" s="101">
        <f t="shared" si="122"/>
        <v>0</v>
      </c>
      <c r="Q322" s="101">
        <f t="shared" si="122"/>
        <v>0</v>
      </c>
      <c r="R322" s="101">
        <f t="shared" si="122"/>
        <v>0</v>
      </c>
      <c r="S322" s="101">
        <f t="shared" si="122"/>
        <v>0</v>
      </c>
      <c r="T322" s="101">
        <f t="shared" si="122"/>
        <v>0</v>
      </c>
      <c r="U322" s="101">
        <f t="shared" si="122"/>
        <v>0</v>
      </c>
      <c r="V322" s="101">
        <f t="shared" si="122"/>
        <v>0</v>
      </c>
      <c r="W322" s="101">
        <f t="shared" si="122"/>
        <v>0</v>
      </c>
      <c r="X322" s="101">
        <f t="shared" si="122"/>
        <v>0</v>
      </c>
      <c r="AD322" s="92"/>
    </row>
    <row r="323" spans="2:30" s="91" customFormat="1" ht="12">
      <c r="B323" s="91">
        <v>22</v>
      </c>
      <c r="C323" s="101">
        <f t="shared" si="100"/>
        <v>0</v>
      </c>
      <c r="D323" s="101">
        <f t="shared" si="102"/>
      </c>
      <c r="E323" s="101">
        <f aca="true" t="shared" si="123" ref="E323:X323">IF($G110&lt;&gt;0,IF(E$261&lt;=$F110,$G110/$F110,$G110/$E110),0)</f>
        <v>0</v>
      </c>
      <c r="F323" s="101">
        <f t="shared" si="123"/>
        <v>0</v>
      </c>
      <c r="G323" s="101">
        <f t="shared" si="123"/>
        <v>0</v>
      </c>
      <c r="H323" s="101">
        <f t="shared" si="123"/>
        <v>0</v>
      </c>
      <c r="I323" s="101">
        <f t="shared" si="123"/>
        <v>0</v>
      </c>
      <c r="J323" s="101">
        <f t="shared" si="123"/>
        <v>0</v>
      </c>
      <c r="K323" s="101">
        <f t="shared" si="123"/>
        <v>0</v>
      </c>
      <c r="L323" s="101">
        <f t="shared" si="123"/>
        <v>0</v>
      </c>
      <c r="M323" s="101">
        <f t="shared" si="123"/>
        <v>0</v>
      </c>
      <c r="N323" s="101">
        <f t="shared" si="123"/>
        <v>0</v>
      </c>
      <c r="O323" s="101">
        <f t="shared" si="123"/>
        <v>0</v>
      </c>
      <c r="P323" s="101">
        <f t="shared" si="123"/>
        <v>0</v>
      </c>
      <c r="Q323" s="101">
        <f t="shared" si="123"/>
        <v>0</v>
      </c>
      <c r="R323" s="101">
        <f t="shared" si="123"/>
        <v>0</v>
      </c>
      <c r="S323" s="101">
        <f t="shared" si="123"/>
        <v>0</v>
      </c>
      <c r="T323" s="101">
        <f t="shared" si="123"/>
        <v>0</v>
      </c>
      <c r="U323" s="101">
        <f t="shared" si="123"/>
        <v>0</v>
      </c>
      <c r="V323" s="101">
        <f t="shared" si="123"/>
        <v>0</v>
      </c>
      <c r="W323" s="101">
        <f t="shared" si="123"/>
        <v>0</v>
      </c>
      <c r="X323" s="101">
        <f t="shared" si="123"/>
        <v>0</v>
      </c>
      <c r="AD323" s="92"/>
    </row>
    <row r="324" spans="2:30" s="91" customFormat="1" ht="12">
      <c r="B324" s="91">
        <v>23</v>
      </c>
      <c r="C324" s="101">
        <f t="shared" si="100"/>
        <v>0</v>
      </c>
      <c r="D324" s="101">
        <f t="shared" si="102"/>
      </c>
      <c r="E324" s="101">
        <f aca="true" t="shared" si="124" ref="E324:X324">IF($G111&lt;&gt;0,IF(E$261&lt;=$F111,$G111/$F111,$G111/$E111),0)</f>
        <v>0</v>
      </c>
      <c r="F324" s="101">
        <f t="shared" si="124"/>
        <v>0</v>
      </c>
      <c r="G324" s="101">
        <f t="shared" si="124"/>
        <v>0</v>
      </c>
      <c r="H324" s="101">
        <f t="shared" si="124"/>
        <v>0</v>
      </c>
      <c r="I324" s="101">
        <f t="shared" si="124"/>
        <v>0</v>
      </c>
      <c r="J324" s="101">
        <f t="shared" si="124"/>
        <v>0</v>
      </c>
      <c r="K324" s="101">
        <f t="shared" si="124"/>
        <v>0</v>
      </c>
      <c r="L324" s="101">
        <f t="shared" si="124"/>
        <v>0</v>
      </c>
      <c r="M324" s="101">
        <f t="shared" si="124"/>
        <v>0</v>
      </c>
      <c r="N324" s="101">
        <f t="shared" si="124"/>
        <v>0</v>
      </c>
      <c r="O324" s="101">
        <f t="shared" si="124"/>
        <v>0</v>
      </c>
      <c r="P324" s="101">
        <f t="shared" si="124"/>
        <v>0</v>
      </c>
      <c r="Q324" s="101">
        <f t="shared" si="124"/>
        <v>0</v>
      </c>
      <c r="R324" s="101">
        <f t="shared" si="124"/>
        <v>0</v>
      </c>
      <c r="S324" s="101">
        <f t="shared" si="124"/>
        <v>0</v>
      </c>
      <c r="T324" s="101">
        <f t="shared" si="124"/>
        <v>0</v>
      </c>
      <c r="U324" s="101">
        <f t="shared" si="124"/>
        <v>0</v>
      </c>
      <c r="V324" s="101">
        <f t="shared" si="124"/>
        <v>0</v>
      </c>
      <c r="W324" s="101">
        <f t="shared" si="124"/>
        <v>0</v>
      </c>
      <c r="X324" s="101">
        <f t="shared" si="124"/>
        <v>0</v>
      </c>
      <c r="AD324" s="92"/>
    </row>
    <row r="325" spans="2:30" s="91" customFormat="1" ht="12">
      <c r="B325" s="91">
        <v>24</v>
      </c>
      <c r="C325" s="101">
        <f t="shared" si="100"/>
        <v>0</v>
      </c>
      <c r="D325" s="101">
        <f t="shared" si="102"/>
      </c>
      <c r="E325" s="101">
        <f aca="true" t="shared" si="125" ref="E325:X325">IF($G112&lt;&gt;0,IF(E$261&lt;=$F112,$G112/$F112,$G112/$E112),0)</f>
        <v>0</v>
      </c>
      <c r="F325" s="101">
        <f t="shared" si="125"/>
        <v>0</v>
      </c>
      <c r="G325" s="101">
        <f t="shared" si="125"/>
        <v>0</v>
      </c>
      <c r="H325" s="101">
        <f t="shared" si="125"/>
        <v>0</v>
      </c>
      <c r="I325" s="101">
        <f t="shared" si="125"/>
        <v>0</v>
      </c>
      <c r="J325" s="101">
        <f t="shared" si="125"/>
        <v>0</v>
      </c>
      <c r="K325" s="101">
        <f t="shared" si="125"/>
        <v>0</v>
      </c>
      <c r="L325" s="101">
        <f t="shared" si="125"/>
        <v>0</v>
      </c>
      <c r="M325" s="101">
        <f t="shared" si="125"/>
        <v>0</v>
      </c>
      <c r="N325" s="101">
        <f t="shared" si="125"/>
        <v>0</v>
      </c>
      <c r="O325" s="101">
        <f t="shared" si="125"/>
        <v>0</v>
      </c>
      <c r="P325" s="101">
        <f t="shared" si="125"/>
        <v>0</v>
      </c>
      <c r="Q325" s="101">
        <f t="shared" si="125"/>
        <v>0</v>
      </c>
      <c r="R325" s="101">
        <f t="shared" si="125"/>
        <v>0</v>
      </c>
      <c r="S325" s="101">
        <f t="shared" si="125"/>
        <v>0</v>
      </c>
      <c r="T325" s="101">
        <f t="shared" si="125"/>
        <v>0</v>
      </c>
      <c r="U325" s="101">
        <f t="shared" si="125"/>
        <v>0</v>
      </c>
      <c r="V325" s="101">
        <f t="shared" si="125"/>
        <v>0</v>
      </c>
      <c r="W325" s="101">
        <f t="shared" si="125"/>
        <v>0</v>
      </c>
      <c r="X325" s="101">
        <f t="shared" si="125"/>
        <v>0</v>
      </c>
      <c r="AD325" s="92"/>
    </row>
    <row r="326" spans="2:30" s="91" customFormat="1" ht="12">
      <c r="B326" s="91">
        <v>25</v>
      </c>
      <c r="C326" s="101">
        <f t="shared" si="100"/>
        <v>0</v>
      </c>
      <c r="D326" s="101">
        <f t="shared" si="102"/>
      </c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AD326" s="92"/>
    </row>
    <row r="327" spans="3:30" s="95" customFormat="1" ht="12.75" thickBot="1">
      <c r="C327" s="87"/>
      <c r="D327" s="109">
        <f>SUM(D302:D326)</f>
        <v>60150</v>
      </c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AD327" s="85"/>
    </row>
    <row r="328" spans="3:30" s="95" customFormat="1" ht="12.75" thickTop="1"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AD328" s="85"/>
    </row>
    <row r="329" spans="3:30" s="95" customFormat="1" ht="12"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AD329" s="85"/>
    </row>
    <row r="330" spans="3:30" s="95" customFormat="1" ht="12"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AD330" s="85"/>
    </row>
    <row r="331" spans="3:30" s="95" customFormat="1" ht="12"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AD331" s="85"/>
    </row>
    <row r="332" spans="3:30" s="95" customFormat="1" ht="12"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AD332" s="85"/>
    </row>
    <row r="333" s="95" customFormat="1" ht="12.75" thickBot="1">
      <c r="AD333" s="85"/>
    </row>
    <row r="334" spans="1:30" s="95" customFormat="1" ht="12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AD334" s="85"/>
    </row>
    <row r="335" spans="3:30" s="95" customFormat="1" ht="12">
      <c r="C335" s="87" t="s">
        <v>79</v>
      </c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5"/>
    </row>
    <row r="336" spans="3:30" s="95" customFormat="1" ht="12"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5"/>
    </row>
    <row r="337" spans="3:30" s="95" customFormat="1" ht="12"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5"/>
    </row>
    <row r="338" spans="3:30" s="95" customFormat="1" ht="12"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5"/>
    </row>
    <row r="339" spans="3:30" s="95" customFormat="1" ht="12"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5"/>
    </row>
    <row r="340" spans="3:30" s="95" customFormat="1" ht="12"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5"/>
    </row>
    <row r="341" spans="3:30" s="95" customFormat="1" ht="12"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5"/>
    </row>
    <row r="342" spans="3:30" s="95" customFormat="1" ht="12"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5"/>
    </row>
    <row r="343" spans="3:30" s="95" customFormat="1" ht="12"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5"/>
    </row>
    <row r="344" spans="3:30" s="95" customFormat="1" ht="12"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5"/>
    </row>
    <row r="345" spans="3:30" s="95" customFormat="1" ht="12"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5"/>
    </row>
    <row r="346" spans="3:30" s="95" customFormat="1" ht="12"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5"/>
    </row>
    <row r="347" spans="3:30" s="95" customFormat="1" ht="12"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5"/>
    </row>
    <row r="348" spans="3:30" s="95" customFormat="1" ht="12"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5"/>
    </row>
    <row r="349" spans="3:30" s="95" customFormat="1" ht="12"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5"/>
    </row>
    <row r="350" spans="3:30" s="95" customFormat="1" ht="12"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5"/>
    </row>
    <row r="351" spans="3:30" s="95" customFormat="1" ht="12"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5"/>
    </row>
    <row r="352" spans="3:30" s="95" customFormat="1" ht="12"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5"/>
    </row>
    <row r="353" spans="3:30" s="95" customFormat="1" ht="12"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5"/>
    </row>
    <row r="354" spans="3:30" s="95" customFormat="1" ht="12"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5"/>
    </row>
    <row r="355" spans="3:30" s="95" customFormat="1" ht="12"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5"/>
    </row>
    <row r="356" spans="3:30" s="95" customFormat="1" ht="12"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5"/>
    </row>
    <row r="357" spans="3:30" s="95" customFormat="1" ht="12"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5"/>
    </row>
    <row r="358" spans="3:30" s="95" customFormat="1" ht="12"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5"/>
    </row>
    <row r="359" spans="3:30" s="95" customFormat="1" ht="12"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5"/>
    </row>
    <row r="360" spans="3:30" s="95" customFormat="1" ht="12"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5"/>
    </row>
    <row r="361" spans="3:30" s="95" customFormat="1" ht="12"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5"/>
    </row>
    <row r="362" spans="3:30" s="95" customFormat="1" ht="12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5"/>
    </row>
    <row r="363" spans="3:30" s="95" customFormat="1" ht="12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5"/>
    </row>
    <row r="364" spans="3:30" s="95" customFormat="1" ht="12"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5"/>
    </row>
    <row r="365" spans="3:30" s="95" customFormat="1" ht="12"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5"/>
    </row>
    <row r="366" spans="3:30" s="95" customFormat="1" ht="12"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5"/>
    </row>
    <row r="367" spans="3:30" s="95" customFormat="1" ht="12"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5"/>
    </row>
    <row r="368" spans="3:30" s="95" customFormat="1" ht="12"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5"/>
    </row>
    <row r="369" spans="3:30" s="95" customFormat="1" ht="12"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5"/>
    </row>
    <row r="370" spans="3:30" s="95" customFormat="1" ht="12"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5"/>
    </row>
    <row r="371" spans="3:30" s="95" customFormat="1" ht="12"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5"/>
    </row>
    <row r="372" spans="3:30" s="95" customFormat="1" ht="12"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5"/>
    </row>
    <row r="373" spans="3:30" s="95" customFormat="1" ht="12"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5"/>
    </row>
    <row r="374" spans="3:30" s="95" customFormat="1" ht="12"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5"/>
    </row>
    <row r="375" spans="3:30" s="95" customFormat="1" ht="12"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5"/>
    </row>
    <row r="376" spans="3:30" s="95" customFormat="1" ht="12"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5"/>
    </row>
    <row r="377" spans="3:30" s="95" customFormat="1" ht="12"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5"/>
    </row>
    <row r="378" spans="3:30" s="95" customFormat="1" ht="12"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5"/>
    </row>
    <row r="379" spans="3:30" s="95" customFormat="1" ht="12"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5"/>
    </row>
    <row r="380" spans="3:30" s="95" customFormat="1" ht="12"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5"/>
    </row>
    <row r="381" spans="3:30" s="95" customFormat="1" ht="12"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5"/>
    </row>
    <row r="382" spans="3:30" s="95" customFormat="1" ht="12"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5"/>
    </row>
    <row r="383" spans="3:30" s="95" customFormat="1" ht="12"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5"/>
    </row>
    <row r="384" spans="3:30" s="95" customFormat="1" ht="12"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5"/>
    </row>
    <row r="385" spans="3:30" s="95" customFormat="1" ht="12"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5"/>
    </row>
    <row r="386" spans="3:30" s="95" customFormat="1" ht="12"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5"/>
    </row>
    <row r="387" spans="3:30" s="95" customFormat="1" ht="12"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5"/>
    </row>
    <row r="388" spans="3:30" s="95" customFormat="1" ht="12"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5"/>
    </row>
    <row r="389" spans="3:30" s="95" customFormat="1" ht="12"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5"/>
    </row>
    <row r="390" spans="3:30" s="95" customFormat="1" ht="12"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5"/>
    </row>
    <row r="391" spans="3:30" s="95" customFormat="1" ht="12"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5"/>
    </row>
    <row r="392" spans="3:30" s="95" customFormat="1" ht="12"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5"/>
    </row>
    <row r="393" spans="3:30" s="95" customFormat="1" ht="12"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5"/>
    </row>
    <row r="394" spans="3:30" s="95" customFormat="1" ht="12"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5"/>
    </row>
    <row r="395" spans="3:30" s="95" customFormat="1" ht="12"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5"/>
    </row>
    <row r="396" spans="3:30" s="95" customFormat="1" ht="12"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5"/>
    </row>
    <row r="397" spans="3:30" s="95" customFormat="1" ht="12"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5"/>
    </row>
    <row r="398" spans="3:30" s="95" customFormat="1" ht="12"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5"/>
    </row>
    <row r="399" spans="3:30" s="95" customFormat="1" ht="12"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5"/>
    </row>
    <row r="400" spans="3:30" s="95" customFormat="1" ht="12"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5"/>
    </row>
    <row r="401" spans="3:30" s="95" customFormat="1" ht="12"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5"/>
    </row>
    <row r="402" spans="3:30" s="95" customFormat="1" ht="12"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5"/>
    </row>
    <row r="403" spans="3:30" s="95" customFormat="1" ht="12"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5"/>
    </row>
    <row r="404" spans="3:30" s="95" customFormat="1" ht="12"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5"/>
    </row>
    <row r="405" spans="3:30" s="95" customFormat="1" ht="12"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5"/>
    </row>
    <row r="406" spans="3:30" s="95" customFormat="1" ht="12"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5"/>
    </row>
    <row r="407" spans="3:30" s="95" customFormat="1" ht="12"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5"/>
    </row>
    <row r="408" spans="3:30" s="95" customFormat="1" ht="12"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5"/>
    </row>
    <row r="409" spans="3:30" s="95" customFormat="1" ht="12"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5"/>
    </row>
    <row r="410" spans="3:30" s="95" customFormat="1" ht="12"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5"/>
    </row>
    <row r="411" spans="3:30" s="95" customFormat="1" ht="12"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5"/>
    </row>
    <row r="412" spans="3:30" s="95" customFormat="1" ht="12"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5"/>
    </row>
    <row r="413" spans="3:30" s="95" customFormat="1" ht="12"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5"/>
    </row>
    <row r="414" spans="3:30" s="95" customFormat="1" ht="12"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5"/>
    </row>
    <row r="415" spans="3:30" s="95" customFormat="1" ht="12"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5"/>
    </row>
    <row r="416" spans="3:30" s="95" customFormat="1" ht="12"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5"/>
    </row>
    <row r="417" spans="3:30" s="95" customFormat="1" ht="12"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5"/>
    </row>
    <row r="418" spans="3:30" s="95" customFormat="1" ht="12"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5"/>
    </row>
    <row r="419" spans="3:30" s="95" customFormat="1" ht="12"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5"/>
    </row>
    <row r="420" spans="3:30" s="95" customFormat="1" ht="12"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5"/>
    </row>
    <row r="421" spans="3:30" s="95" customFormat="1" ht="12"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5"/>
    </row>
    <row r="422" spans="3:30" s="95" customFormat="1" ht="12"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5"/>
    </row>
    <row r="423" spans="3:30" s="95" customFormat="1" ht="12"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5"/>
    </row>
    <row r="424" spans="3:30" s="95" customFormat="1" ht="12"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5"/>
    </row>
    <row r="425" spans="3:30" s="95" customFormat="1" ht="12"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5"/>
    </row>
    <row r="426" spans="3:30" s="95" customFormat="1" ht="12"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5"/>
    </row>
    <row r="427" spans="3:30" s="95" customFormat="1" ht="12"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5"/>
    </row>
    <row r="428" spans="3:30" s="95" customFormat="1" ht="12"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5"/>
    </row>
    <row r="429" spans="3:30" s="95" customFormat="1" ht="12"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5"/>
    </row>
    <row r="430" spans="3:30" s="95" customFormat="1" ht="12"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5"/>
    </row>
    <row r="431" spans="3:30" s="95" customFormat="1" ht="12"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5"/>
    </row>
    <row r="432" spans="3:30" s="95" customFormat="1" ht="12"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5"/>
    </row>
    <row r="433" spans="3:30" s="95" customFormat="1" ht="12"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5"/>
    </row>
    <row r="434" spans="3:30" s="95" customFormat="1" ht="12"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5"/>
    </row>
    <row r="435" spans="3:30" s="95" customFormat="1" ht="12"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5"/>
    </row>
    <row r="436" spans="3:30" s="95" customFormat="1" ht="12"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5"/>
    </row>
    <row r="437" spans="3:30" s="95" customFormat="1" ht="12"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5"/>
    </row>
    <row r="438" spans="3:30" s="95" customFormat="1" ht="12"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5"/>
    </row>
    <row r="439" spans="3:30" s="95" customFormat="1" ht="12"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5"/>
    </row>
    <row r="440" spans="3:30" s="95" customFormat="1" ht="12"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5"/>
    </row>
    <row r="441" spans="3:30" s="95" customFormat="1" ht="12"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5"/>
    </row>
    <row r="442" spans="3:30" s="95" customFormat="1" ht="12"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5"/>
    </row>
    <row r="443" spans="3:30" s="95" customFormat="1" ht="12"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5"/>
    </row>
    <row r="444" spans="3:30" s="95" customFormat="1" ht="12"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5"/>
    </row>
    <row r="445" spans="3:30" s="95" customFormat="1" ht="12"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5"/>
    </row>
    <row r="446" spans="3:30" s="95" customFormat="1" ht="12"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5"/>
    </row>
    <row r="447" spans="3:30" s="95" customFormat="1" ht="12"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5"/>
    </row>
    <row r="448" spans="3:30" s="95" customFormat="1" ht="12"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5"/>
    </row>
    <row r="449" spans="3:30" s="95" customFormat="1" ht="12"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5"/>
    </row>
    <row r="450" spans="3:30" s="95" customFormat="1" ht="12"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5"/>
    </row>
    <row r="451" spans="3:30" s="95" customFormat="1" ht="12"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5"/>
    </row>
    <row r="452" spans="3:30" s="95" customFormat="1" ht="12"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5"/>
    </row>
    <row r="453" spans="3:30" s="95" customFormat="1" ht="12"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5"/>
    </row>
    <row r="454" spans="3:30" s="95" customFormat="1" ht="12"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5"/>
    </row>
    <row r="455" spans="3:30" s="95" customFormat="1" ht="12"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5"/>
    </row>
    <row r="456" spans="3:30" s="95" customFormat="1" ht="12"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5"/>
    </row>
    <row r="457" spans="3:30" s="95" customFormat="1" ht="12"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5"/>
    </row>
    <row r="458" spans="3:30" s="95" customFormat="1" ht="12"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5"/>
    </row>
    <row r="459" spans="3:30" s="95" customFormat="1" ht="12"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5"/>
    </row>
    <row r="460" spans="3:30" s="95" customFormat="1" ht="12"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5"/>
    </row>
    <row r="461" spans="3:30" s="95" customFormat="1" ht="12"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5"/>
    </row>
    <row r="462" spans="3:30" s="95" customFormat="1" ht="12"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5"/>
    </row>
    <row r="463" spans="3:30" s="95" customFormat="1" ht="12"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5"/>
    </row>
    <row r="464" spans="3:30" s="95" customFormat="1" ht="12"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5"/>
    </row>
    <row r="465" spans="3:30" s="95" customFormat="1" ht="12"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5"/>
    </row>
    <row r="466" spans="3:30" s="95" customFormat="1" ht="12"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5"/>
    </row>
    <row r="467" spans="3:30" s="95" customFormat="1" ht="12"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5"/>
    </row>
    <row r="468" spans="3:30" s="95" customFormat="1" ht="12"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5"/>
    </row>
    <row r="469" spans="3:30" s="95" customFormat="1" ht="12"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5"/>
    </row>
    <row r="470" spans="3:30" s="95" customFormat="1" ht="12"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5"/>
    </row>
    <row r="471" spans="3:30" s="95" customFormat="1" ht="12"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5"/>
    </row>
    <row r="472" spans="3:30" s="95" customFormat="1" ht="12"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5"/>
    </row>
    <row r="473" spans="3:30" s="95" customFormat="1" ht="12"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5"/>
    </row>
    <row r="474" spans="3:30" s="95" customFormat="1" ht="12"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5"/>
    </row>
    <row r="475" spans="3:30" s="95" customFormat="1" ht="12"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5"/>
    </row>
    <row r="476" spans="3:30" s="95" customFormat="1" ht="12"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5"/>
    </row>
    <row r="477" spans="3:30" s="95" customFormat="1" ht="12"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5"/>
    </row>
    <row r="478" spans="3:30" s="95" customFormat="1" ht="12"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5"/>
    </row>
    <row r="479" spans="3:30" s="95" customFormat="1" ht="12"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5"/>
    </row>
    <row r="480" spans="3:30" s="95" customFormat="1" ht="12"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5"/>
    </row>
    <row r="481" spans="3:30" s="95" customFormat="1" ht="12"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5"/>
    </row>
    <row r="482" spans="3:30" s="95" customFormat="1" ht="12"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5"/>
    </row>
    <row r="483" spans="3:30" s="95" customFormat="1" ht="12"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5"/>
    </row>
    <row r="484" spans="3:30" s="95" customFormat="1" ht="12"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5"/>
    </row>
    <row r="485" spans="3:30" s="95" customFormat="1" ht="12"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5"/>
    </row>
    <row r="486" spans="3:30" s="95" customFormat="1" ht="12"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5"/>
    </row>
    <row r="487" spans="3:30" s="95" customFormat="1" ht="12"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5"/>
    </row>
    <row r="488" spans="3:30" s="95" customFormat="1" ht="12"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5"/>
    </row>
    <row r="489" spans="3:30" s="95" customFormat="1" ht="12"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5"/>
    </row>
    <row r="490" spans="3:30" s="95" customFormat="1" ht="12"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5"/>
    </row>
    <row r="491" spans="3:30" s="95" customFormat="1" ht="12"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5"/>
    </row>
    <row r="492" spans="3:30" s="95" customFormat="1" ht="12"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5"/>
    </row>
    <row r="493" spans="3:30" s="95" customFormat="1" ht="12"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5"/>
    </row>
    <row r="494" spans="3:30" s="95" customFormat="1" ht="12"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5"/>
    </row>
    <row r="495" spans="3:30" s="95" customFormat="1" ht="12"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5"/>
    </row>
    <row r="496" spans="3:30" s="95" customFormat="1" ht="12"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5"/>
    </row>
    <row r="497" spans="3:30" s="95" customFormat="1" ht="12"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5"/>
    </row>
    <row r="498" spans="3:30" s="95" customFormat="1" ht="12"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5"/>
    </row>
    <row r="499" spans="3:30" s="95" customFormat="1" ht="12"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5"/>
    </row>
    <row r="500" spans="3:30" s="95" customFormat="1" ht="12"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5"/>
    </row>
    <row r="501" spans="3:30" s="95" customFormat="1" ht="12"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5"/>
    </row>
    <row r="502" spans="3:30" s="95" customFormat="1" ht="12"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5"/>
    </row>
    <row r="503" spans="3:30" s="95" customFormat="1" ht="12"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5"/>
    </row>
    <row r="504" spans="3:30" s="95" customFormat="1" ht="12"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5"/>
    </row>
    <row r="505" spans="3:30" s="95" customFormat="1" ht="12"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5"/>
    </row>
    <row r="506" spans="3:30" s="95" customFormat="1" ht="12"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5"/>
    </row>
    <row r="507" spans="3:30" s="95" customFormat="1" ht="12"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5"/>
    </row>
    <row r="508" spans="3:30" s="95" customFormat="1" ht="12"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5"/>
    </row>
    <row r="509" spans="3:30" s="95" customFormat="1" ht="12"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5"/>
    </row>
    <row r="510" spans="3:30" s="95" customFormat="1" ht="12"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5"/>
    </row>
    <row r="511" spans="3:30" s="95" customFormat="1" ht="12"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5"/>
    </row>
    <row r="512" spans="3:30" s="95" customFormat="1" ht="12"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5"/>
    </row>
    <row r="513" spans="3:30" s="95" customFormat="1" ht="12"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5"/>
    </row>
    <row r="514" spans="3:30" s="95" customFormat="1" ht="12"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5"/>
    </row>
    <row r="515" spans="3:30" s="95" customFormat="1" ht="12"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5"/>
    </row>
    <row r="516" spans="3:30" s="95" customFormat="1" ht="12"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5"/>
    </row>
    <row r="517" spans="3:30" s="95" customFormat="1" ht="12"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5"/>
    </row>
    <row r="518" spans="3:30" s="95" customFormat="1" ht="12"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5"/>
    </row>
    <row r="519" spans="3:30" s="95" customFormat="1" ht="12"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5"/>
    </row>
    <row r="520" spans="3:30" s="95" customFormat="1" ht="12"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5"/>
    </row>
    <row r="521" spans="3:30" s="95" customFormat="1" ht="12"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5"/>
    </row>
    <row r="522" spans="3:30" s="95" customFormat="1" ht="12"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5"/>
    </row>
    <row r="523" spans="3:30" s="95" customFormat="1" ht="12"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5"/>
    </row>
    <row r="524" spans="3:30" s="95" customFormat="1" ht="12"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5"/>
    </row>
    <row r="525" spans="3:30" s="95" customFormat="1" ht="12"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5"/>
    </row>
    <row r="526" spans="3:30" s="95" customFormat="1" ht="12"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5"/>
    </row>
    <row r="527" spans="3:30" s="95" customFormat="1" ht="12"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5"/>
    </row>
    <row r="528" spans="3:30" s="95" customFormat="1" ht="12"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5"/>
    </row>
    <row r="529" spans="3:30" s="95" customFormat="1" ht="12"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5"/>
    </row>
    <row r="530" spans="3:30" s="95" customFormat="1" ht="12"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5"/>
    </row>
    <row r="531" spans="3:30" s="95" customFormat="1" ht="12"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5"/>
    </row>
    <row r="532" spans="3:30" s="95" customFormat="1" ht="12"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5"/>
    </row>
    <row r="533" spans="3:30" s="95" customFormat="1" ht="12"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5"/>
    </row>
    <row r="534" spans="3:30" s="95" customFormat="1" ht="12"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5"/>
    </row>
    <row r="535" spans="3:30" s="95" customFormat="1" ht="12"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5"/>
    </row>
    <row r="536" spans="3:30" s="95" customFormat="1" ht="12"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5"/>
    </row>
    <row r="537" spans="3:30" s="95" customFormat="1" ht="12"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5"/>
    </row>
    <row r="538" spans="3:30" s="95" customFormat="1" ht="12"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5"/>
    </row>
    <row r="539" spans="3:30" s="95" customFormat="1" ht="12"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5"/>
    </row>
    <row r="540" spans="3:30" s="95" customFormat="1" ht="12"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5"/>
    </row>
    <row r="541" spans="3:30" s="95" customFormat="1" ht="12"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5"/>
    </row>
    <row r="542" spans="3:30" s="95" customFormat="1" ht="12"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5"/>
    </row>
    <row r="543" spans="3:30" s="95" customFormat="1" ht="12"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5"/>
    </row>
    <row r="544" spans="3:30" s="95" customFormat="1" ht="12"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5"/>
    </row>
    <row r="545" spans="3:30" s="95" customFormat="1" ht="12"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5"/>
    </row>
    <row r="546" spans="3:30" s="95" customFormat="1" ht="12"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5"/>
    </row>
    <row r="547" spans="3:30" s="95" customFormat="1" ht="12"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5"/>
    </row>
    <row r="548" spans="3:30" s="95" customFormat="1" ht="12"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5"/>
    </row>
    <row r="549" spans="3:30" s="95" customFormat="1" ht="12"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5"/>
    </row>
    <row r="550" spans="3:30" s="95" customFormat="1" ht="12"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5"/>
    </row>
    <row r="551" spans="3:30" s="95" customFormat="1" ht="12"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5"/>
    </row>
    <row r="552" spans="3:30" s="95" customFormat="1" ht="12"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5"/>
    </row>
    <row r="553" spans="3:30" s="95" customFormat="1" ht="12"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5"/>
    </row>
    <row r="554" spans="3:30" s="95" customFormat="1" ht="12"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5"/>
    </row>
    <row r="555" spans="3:30" s="95" customFormat="1" ht="12"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5"/>
    </row>
    <row r="556" spans="3:30" s="95" customFormat="1" ht="12"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5"/>
    </row>
    <row r="557" spans="3:30" s="95" customFormat="1" ht="12"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5"/>
    </row>
    <row r="558" spans="3:30" s="95" customFormat="1" ht="12"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5"/>
    </row>
    <row r="559" spans="3:30" s="95" customFormat="1" ht="12"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5"/>
    </row>
    <row r="560" spans="3:30" s="95" customFormat="1" ht="12"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5"/>
    </row>
    <row r="561" spans="3:30" s="95" customFormat="1" ht="12"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5"/>
    </row>
    <row r="562" spans="3:30" s="95" customFormat="1" ht="12"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5"/>
    </row>
    <row r="563" spans="3:30" s="95" customFormat="1" ht="12"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5"/>
    </row>
    <row r="564" spans="3:30" s="95" customFormat="1" ht="12"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5"/>
    </row>
    <row r="565" spans="3:30" s="95" customFormat="1" ht="12"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5"/>
    </row>
    <row r="566" spans="3:30" s="95" customFormat="1" ht="12"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5"/>
    </row>
    <row r="567" spans="3:30" s="95" customFormat="1" ht="12"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5"/>
    </row>
    <row r="568" spans="3:30" s="95" customFormat="1" ht="12"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5"/>
    </row>
    <row r="569" spans="3:30" s="95" customFormat="1" ht="12"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5"/>
    </row>
    <row r="570" spans="3:30" s="95" customFormat="1" ht="12"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5"/>
    </row>
    <row r="571" spans="3:30" s="95" customFormat="1" ht="12"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5"/>
    </row>
    <row r="572" spans="3:30" s="95" customFormat="1" ht="12"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5"/>
    </row>
    <row r="573" spans="3:30" s="95" customFormat="1" ht="12"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5"/>
    </row>
    <row r="574" spans="3:30" s="95" customFormat="1" ht="12"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5"/>
    </row>
    <row r="575" spans="3:30" s="95" customFormat="1" ht="12"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5"/>
    </row>
    <row r="576" spans="3:30" s="95" customFormat="1" ht="12"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5"/>
    </row>
    <row r="577" spans="3:30" s="95" customFormat="1" ht="12"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5"/>
    </row>
    <row r="578" spans="3:30" s="95" customFormat="1" ht="12"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5"/>
    </row>
    <row r="579" spans="3:30" s="95" customFormat="1" ht="12"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5"/>
    </row>
    <row r="580" spans="3:30" s="95" customFormat="1" ht="12"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5"/>
    </row>
    <row r="581" spans="3:30" s="95" customFormat="1" ht="12"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5"/>
    </row>
    <row r="582" spans="3:30" s="95" customFormat="1" ht="12"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5"/>
    </row>
    <row r="583" spans="3:30" s="95" customFormat="1" ht="12"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5"/>
    </row>
    <row r="584" spans="3:30" s="95" customFormat="1" ht="12"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5"/>
    </row>
    <row r="585" spans="3:30" s="95" customFormat="1" ht="12"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5"/>
    </row>
    <row r="586" spans="3:30" s="95" customFormat="1" ht="12"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5"/>
    </row>
    <row r="587" spans="3:30" s="95" customFormat="1" ht="12"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5"/>
    </row>
    <row r="588" spans="3:30" s="95" customFormat="1" ht="12"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5"/>
    </row>
    <row r="589" spans="3:30" s="95" customFormat="1" ht="12"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5"/>
    </row>
    <row r="590" spans="3:30" s="95" customFormat="1" ht="12"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5"/>
    </row>
    <row r="591" spans="3:30" s="95" customFormat="1" ht="12"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5"/>
    </row>
    <row r="592" spans="3:30" s="95" customFormat="1" ht="12"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5"/>
    </row>
    <row r="593" spans="3:30" s="95" customFormat="1" ht="12"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5"/>
    </row>
    <row r="594" spans="3:30" s="95" customFormat="1" ht="12"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5"/>
    </row>
    <row r="595" spans="3:30" s="95" customFormat="1" ht="12"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5"/>
    </row>
    <row r="596" spans="3:30" s="95" customFormat="1" ht="12"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5"/>
    </row>
    <row r="597" spans="3:30" s="95" customFormat="1" ht="12"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5"/>
    </row>
    <row r="598" spans="3:30" s="95" customFormat="1" ht="12"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5"/>
    </row>
    <row r="599" spans="3:30" s="95" customFormat="1" ht="12"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5"/>
    </row>
    <row r="600" spans="3:30" s="95" customFormat="1" ht="12"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5"/>
    </row>
    <row r="601" spans="3:30" s="95" customFormat="1" ht="12"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5"/>
    </row>
    <row r="602" spans="3:30" s="95" customFormat="1" ht="12"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5"/>
    </row>
    <row r="603" spans="3:30" s="95" customFormat="1" ht="12"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5"/>
    </row>
    <row r="604" spans="3:30" s="95" customFormat="1" ht="12"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5"/>
    </row>
    <row r="605" spans="3:30" s="95" customFormat="1" ht="12"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5"/>
    </row>
    <row r="606" spans="3:30" s="95" customFormat="1" ht="12"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5"/>
    </row>
    <row r="607" spans="3:30" s="95" customFormat="1" ht="12"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5"/>
    </row>
    <row r="608" spans="3:30" s="95" customFormat="1" ht="12"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5"/>
    </row>
    <row r="609" spans="3:30" s="95" customFormat="1" ht="12"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5"/>
    </row>
    <row r="610" spans="3:30" s="95" customFormat="1" ht="12"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5"/>
    </row>
    <row r="611" spans="3:30" s="95" customFormat="1" ht="12"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5"/>
    </row>
    <row r="612" spans="3:30" s="95" customFormat="1" ht="12"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5"/>
    </row>
    <row r="613" spans="3:30" s="95" customFormat="1" ht="12"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5"/>
    </row>
    <row r="614" spans="3:30" s="95" customFormat="1" ht="12"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5"/>
    </row>
    <row r="615" spans="3:30" s="95" customFormat="1" ht="12"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5"/>
    </row>
    <row r="616" spans="3:30" s="95" customFormat="1" ht="12"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5"/>
    </row>
    <row r="617" spans="3:30" s="95" customFormat="1" ht="12"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5"/>
    </row>
    <row r="618" spans="3:30" s="95" customFormat="1" ht="12"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5"/>
    </row>
    <row r="619" spans="3:30" s="95" customFormat="1" ht="12"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5"/>
    </row>
    <row r="620" spans="3:30" s="95" customFormat="1" ht="12"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5"/>
    </row>
    <row r="621" spans="3:30" s="95" customFormat="1" ht="12"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5"/>
    </row>
    <row r="622" spans="3:30" s="95" customFormat="1" ht="12"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5"/>
    </row>
    <row r="623" spans="3:30" s="95" customFormat="1" ht="12"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5"/>
    </row>
    <row r="624" spans="3:30" s="95" customFormat="1" ht="12"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5"/>
    </row>
    <row r="625" spans="3:30" s="95" customFormat="1" ht="12"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5"/>
    </row>
    <row r="626" spans="3:30" s="95" customFormat="1" ht="12"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5"/>
    </row>
    <row r="627" spans="3:30" s="95" customFormat="1" ht="12"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5"/>
    </row>
    <row r="628" spans="3:30" s="95" customFormat="1" ht="12"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5"/>
    </row>
    <row r="629" spans="3:30" s="95" customFormat="1" ht="12"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5"/>
    </row>
    <row r="630" spans="3:30" s="95" customFormat="1" ht="12"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5"/>
    </row>
    <row r="631" spans="3:30" s="95" customFormat="1" ht="12"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5"/>
    </row>
    <row r="632" spans="3:30" s="95" customFormat="1" ht="12"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5"/>
    </row>
    <row r="633" spans="3:30" s="95" customFormat="1" ht="12"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5"/>
    </row>
    <row r="634" spans="3:30" s="95" customFormat="1" ht="12"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5"/>
    </row>
    <row r="635" spans="3:30" s="95" customFormat="1" ht="12"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5"/>
    </row>
    <row r="636" spans="3:30" s="95" customFormat="1" ht="12"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5"/>
    </row>
    <row r="637" spans="3:30" s="95" customFormat="1" ht="12"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5"/>
    </row>
    <row r="638" spans="3:30" s="95" customFormat="1" ht="12"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5"/>
    </row>
    <row r="639" spans="3:30" s="95" customFormat="1" ht="12"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5"/>
    </row>
    <row r="640" spans="3:30" s="95" customFormat="1" ht="12"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5"/>
    </row>
    <row r="641" spans="3:30" s="95" customFormat="1" ht="12"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5"/>
    </row>
    <row r="642" spans="3:30" s="95" customFormat="1" ht="12"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5"/>
    </row>
    <row r="643" spans="3:30" s="95" customFormat="1" ht="12"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5"/>
    </row>
    <row r="644" spans="3:30" s="95" customFormat="1" ht="12"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5"/>
    </row>
    <row r="645" spans="3:30" s="95" customFormat="1" ht="12"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5"/>
    </row>
    <row r="646" spans="3:30" s="95" customFormat="1" ht="12"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5"/>
    </row>
    <row r="647" spans="3:30" s="95" customFormat="1" ht="12"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5"/>
    </row>
    <row r="648" spans="3:30" s="95" customFormat="1" ht="12"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5"/>
    </row>
    <row r="649" spans="3:30" s="95" customFormat="1" ht="12"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5"/>
    </row>
    <row r="650" spans="3:30" s="95" customFormat="1" ht="12"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5"/>
    </row>
    <row r="651" spans="3:30" s="95" customFormat="1" ht="12"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5"/>
    </row>
    <row r="652" spans="3:30" s="95" customFormat="1" ht="12"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5"/>
    </row>
    <row r="653" spans="3:30" s="95" customFormat="1" ht="12"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5"/>
    </row>
    <row r="654" spans="3:30" s="95" customFormat="1" ht="12"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5"/>
    </row>
    <row r="655" spans="3:30" s="95" customFormat="1" ht="12"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5"/>
    </row>
    <row r="656" spans="3:30" s="95" customFormat="1" ht="12"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5"/>
    </row>
    <row r="657" spans="3:30" s="95" customFormat="1" ht="12"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5"/>
    </row>
    <row r="658" spans="3:30" s="95" customFormat="1" ht="12"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5"/>
    </row>
    <row r="659" spans="3:30" s="95" customFormat="1" ht="12"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5"/>
    </row>
    <row r="660" spans="3:30" s="95" customFormat="1" ht="12"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5"/>
    </row>
    <row r="661" spans="3:30" s="95" customFormat="1" ht="12"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5"/>
    </row>
    <row r="662" spans="3:30" s="95" customFormat="1" ht="12"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5"/>
    </row>
    <row r="663" spans="3:30" s="95" customFormat="1" ht="12"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5"/>
    </row>
    <row r="664" spans="3:30" s="95" customFormat="1" ht="12"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5"/>
    </row>
    <row r="665" spans="3:30" s="95" customFormat="1" ht="12"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5"/>
    </row>
    <row r="666" spans="3:30" s="95" customFormat="1" ht="12"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5"/>
    </row>
    <row r="667" spans="3:30" s="95" customFormat="1" ht="12"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5"/>
    </row>
    <row r="668" spans="3:30" s="95" customFormat="1" ht="12"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5"/>
    </row>
    <row r="669" spans="3:30" s="95" customFormat="1" ht="12"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5"/>
    </row>
    <row r="670" spans="3:30" s="95" customFormat="1" ht="12"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5"/>
    </row>
    <row r="671" spans="3:30" s="95" customFormat="1" ht="12"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5"/>
    </row>
    <row r="672" spans="3:30" s="95" customFormat="1" ht="12"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5"/>
    </row>
    <row r="673" spans="3:30" s="95" customFormat="1" ht="12"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5"/>
    </row>
    <row r="674" spans="3:30" s="95" customFormat="1" ht="12"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5"/>
    </row>
    <row r="675" spans="3:30" s="95" customFormat="1" ht="12"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5"/>
    </row>
    <row r="676" spans="3:30" s="95" customFormat="1" ht="12"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5"/>
    </row>
    <row r="677" spans="3:30" s="95" customFormat="1" ht="12"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5"/>
    </row>
    <row r="678" spans="3:30" s="95" customFormat="1" ht="12"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5"/>
    </row>
    <row r="679" spans="3:30" s="95" customFormat="1" ht="12"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5"/>
    </row>
    <row r="680" spans="3:30" s="95" customFormat="1" ht="12"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5"/>
    </row>
    <row r="681" spans="3:30" s="95" customFormat="1" ht="12"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5"/>
    </row>
    <row r="682" spans="3:30" s="95" customFormat="1" ht="12"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5"/>
    </row>
    <row r="683" spans="3:30" s="95" customFormat="1" ht="12"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5"/>
    </row>
    <row r="684" spans="3:30" s="95" customFormat="1" ht="12"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5"/>
    </row>
    <row r="685" spans="3:30" s="95" customFormat="1" ht="12"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5"/>
    </row>
    <row r="686" spans="3:30" s="95" customFormat="1" ht="12"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5"/>
    </row>
    <row r="687" spans="3:30" s="95" customFormat="1" ht="12"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5"/>
    </row>
    <row r="688" spans="3:30" s="95" customFormat="1" ht="12"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5"/>
    </row>
    <row r="689" spans="3:30" s="95" customFormat="1" ht="12"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5"/>
    </row>
    <row r="690" spans="3:30" s="95" customFormat="1" ht="12"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5"/>
    </row>
    <row r="691" spans="3:30" s="95" customFormat="1" ht="12"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5"/>
    </row>
    <row r="692" spans="3:30" s="95" customFormat="1" ht="12"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5"/>
    </row>
    <row r="693" spans="3:30" s="95" customFormat="1" ht="12"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5"/>
    </row>
    <row r="694" spans="3:30" s="95" customFormat="1" ht="12"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5"/>
    </row>
    <row r="695" spans="3:30" s="95" customFormat="1" ht="12"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5"/>
    </row>
    <row r="696" spans="3:30" s="95" customFormat="1" ht="12"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5"/>
    </row>
    <row r="697" spans="3:30" s="95" customFormat="1" ht="12"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5"/>
    </row>
    <row r="698" spans="3:30" s="95" customFormat="1" ht="12"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5"/>
    </row>
    <row r="699" spans="3:30" s="95" customFormat="1" ht="12"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5"/>
    </row>
    <row r="700" spans="3:30" s="95" customFormat="1" ht="12"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5"/>
    </row>
    <row r="701" spans="3:30" s="95" customFormat="1" ht="12"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5"/>
    </row>
    <row r="702" spans="3:30" s="95" customFormat="1" ht="12"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5"/>
    </row>
    <row r="703" spans="3:30" s="95" customFormat="1" ht="12"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5"/>
    </row>
    <row r="704" spans="3:30" s="95" customFormat="1" ht="12"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5"/>
    </row>
    <row r="705" spans="3:30" s="95" customFormat="1" ht="12"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5"/>
    </row>
    <row r="706" spans="3:30" s="95" customFormat="1" ht="12"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5"/>
    </row>
    <row r="707" spans="3:30" s="95" customFormat="1" ht="12"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5"/>
    </row>
    <row r="708" spans="3:30" s="95" customFormat="1" ht="12"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5"/>
    </row>
    <row r="709" spans="3:30" s="95" customFormat="1" ht="12"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5"/>
    </row>
    <row r="710" spans="3:30" s="95" customFormat="1" ht="12"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5"/>
    </row>
    <row r="711" spans="3:30" s="95" customFormat="1" ht="12"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5"/>
    </row>
    <row r="712" spans="3:30" s="95" customFormat="1" ht="12"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5"/>
    </row>
    <row r="713" spans="3:30" s="95" customFormat="1" ht="12"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5"/>
    </row>
    <row r="714" spans="3:30" s="95" customFormat="1" ht="12"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5"/>
    </row>
    <row r="715" spans="3:30" s="95" customFormat="1" ht="12"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5"/>
    </row>
    <row r="716" spans="3:30" s="95" customFormat="1" ht="12"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5"/>
    </row>
    <row r="717" spans="3:30" s="95" customFormat="1" ht="12"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5"/>
    </row>
    <row r="718" spans="3:30" s="95" customFormat="1" ht="12"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5"/>
    </row>
    <row r="719" spans="3:30" s="95" customFormat="1" ht="12"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5"/>
    </row>
    <row r="720" spans="3:30" s="95" customFormat="1" ht="12"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5"/>
    </row>
    <row r="721" spans="3:30" s="95" customFormat="1" ht="12"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5"/>
    </row>
    <row r="722" spans="3:30" s="95" customFormat="1" ht="12"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5"/>
    </row>
    <row r="723" spans="3:30" s="95" customFormat="1" ht="12"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5"/>
    </row>
    <row r="724" spans="3:30" s="95" customFormat="1" ht="12"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5"/>
    </row>
    <row r="725" spans="3:30" s="95" customFormat="1" ht="12"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5"/>
    </row>
    <row r="726" spans="3:30" s="95" customFormat="1" ht="12"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5"/>
    </row>
    <row r="727" spans="3:30" s="95" customFormat="1" ht="12"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5"/>
    </row>
    <row r="728" spans="3:30" s="95" customFormat="1" ht="12"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5"/>
    </row>
    <row r="729" spans="3:30" s="95" customFormat="1" ht="12"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5"/>
    </row>
    <row r="730" spans="3:30" s="95" customFormat="1" ht="12"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5"/>
    </row>
    <row r="731" spans="3:30" s="95" customFormat="1" ht="12"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5"/>
    </row>
    <row r="732" spans="3:30" s="95" customFormat="1" ht="12"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5"/>
    </row>
    <row r="733" spans="3:30" s="95" customFormat="1" ht="12"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5"/>
    </row>
    <row r="734" spans="3:30" s="95" customFormat="1" ht="12"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5"/>
    </row>
    <row r="735" spans="3:30" s="95" customFormat="1" ht="12"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5"/>
    </row>
    <row r="736" spans="3:30" s="95" customFormat="1" ht="12"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5"/>
    </row>
    <row r="737" spans="3:30" s="95" customFormat="1" ht="12"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5"/>
    </row>
    <row r="738" spans="3:30" s="95" customFormat="1" ht="12"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5"/>
    </row>
    <row r="739" spans="3:30" s="95" customFormat="1" ht="12"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5"/>
    </row>
    <row r="740" spans="3:30" s="95" customFormat="1" ht="12"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5"/>
    </row>
    <row r="741" spans="3:30" s="95" customFormat="1" ht="12"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5"/>
    </row>
    <row r="742" spans="3:30" s="95" customFormat="1" ht="12"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5"/>
    </row>
    <row r="743" spans="3:30" s="95" customFormat="1" ht="12"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5"/>
    </row>
    <row r="744" spans="3:30" s="95" customFormat="1" ht="12"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5"/>
    </row>
    <row r="745" spans="3:30" s="95" customFormat="1" ht="12"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5"/>
    </row>
    <row r="746" spans="3:30" s="95" customFormat="1" ht="12"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5"/>
    </row>
    <row r="747" spans="3:30" s="95" customFormat="1" ht="12"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5"/>
    </row>
    <row r="748" spans="3:30" s="95" customFormat="1" ht="12"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5"/>
    </row>
    <row r="749" spans="3:30" s="95" customFormat="1" ht="12"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5"/>
    </row>
    <row r="750" spans="3:30" s="95" customFormat="1" ht="12"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5"/>
    </row>
    <row r="751" spans="3:30" s="95" customFormat="1" ht="12"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5"/>
    </row>
    <row r="752" spans="3:30" s="95" customFormat="1" ht="12"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5"/>
    </row>
    <row r="753" spans="3:30" s="95" customFormat="1" ht="12"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5"/>
    </row>
    <row r="754" spans="3:30" s="95" customFormat="1" ht="12"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5"/>
    </row>
    <row r="755" spans="3:30" s="95" customFormat="1" ht="12"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5"/>
    </row>
    <row r="756" spans="3:30" s="95" customFormat="1" ht="12"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5"/>
    </row>
    <row r="757" spans="3:30" s="95" customFormat="1" ht="12"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5"/>
    </row>
    <row r="758" spans="3:30" s="95" customFormat="1" ht="12"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5"/>
    </row>
    <row r="759" spans="3:30" s="95" customFormat="1" ht="12"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5"/>
    </row>
    <row r="760" spans="3:30" s="95" customFormat="1" ht="12"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5"/>
    </row>
    <row r="761" spans="3:30" s="95" customFormat="1" ht="12"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5"/>
    </row>
    <row r="762" spans="3:30" s="95" customFormat="1" ht="12"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5"/>
    </row>
    <row r="763" spans="3:30" s="95" customFormat="1" ht="12"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5"/>
    </row>
    <row r="764" spans="3:30" s="95" customFormat="1" ht="12"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5"/>
    </row>
    <row r="765" spans="3:30" s="95" customFormat="1" ht="12"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5"/>
    </row>
    <row r="766" spans="3:30" s="95" customFormat="1" ht="12"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5"/>
    </row>
    <row r="767" spans="3:30" s="95" customFormat="1" ht="12"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5"/>
    </row>
    <row r="768" spans="3:30" s="95" customFormat="1" ht="12"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5"/>
    </row>
    <row r="769" spans="3:30" s="95" customFormat="1" ht="12"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5"/>
    </row>
    <row r="770" spans="3:30" s="95" customFormat="1" ht="12"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5"/>
    </row>
    <row r="771" spans="3:30" s="95" customFormat="1" ht="12"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5"/>
    </row>
    <row r="772" spans="3:30" s="95" customFormat="1" ht="12"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5"/>
    </row>
    <row r="773" spans="3:30" s="95" customFormat="1" ht="12"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5"/>
    </row>
    <row r="774" spans="3:30" s="95" customFormat="1" ht="12"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5"/>
    </row>
    <row r="775" spans="3:30" s="95" customFormat="1" ht="12"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5"/>
    </row>
    <row r="776" spans="3:30" s="95" customFormat="1" ht="12"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5"/>
    </row>
    <row r="777" spans="3:30" s="95" customFormat="1" ht="12"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5"/>
    </row>
    <row r="778" spans="3:30" s="95" customFormat="1" ht="12"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5"/>
    </row>
    <row r="779" spans="3:30" s="95" customFormat="1" ht="12"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5"/>
    </row>
    <row r="780" spans="3:30" s="95" customFormat="1" ht="12"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5"/>
    </row>
    <row r="781" spans="3:30" s="95" customFormat="1" ht="12"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5"/>
    </row>
    <row r="782" spans="3:30" s="95" customFormat="1" ht="12"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5"/>
    </row>
    <row r="783" spans="3:30" s="95" customFormat="1" ht="12"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5"/>
    </row>
    <row r="784" spans="3:30" s="95" customFormat="1" ht="12"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5"/>
    </row>
    <row r="785" spans="3:30" s="95" customFormat="1" ht="12"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85"/>
    </row>
    <row r="786" spans="3:30" s="95" customFormat="1" ht="12"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85"/>
    </row>
    <row r="787" spans="3:30" s="95" customFormat="1" ht="12"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5"/>
    </row>
    <row r="788" spans="3:30" s="95" customFormat="1" ht="12"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5"/>
    </row>
    <row r="789" spans="3:30" s="95" customFormat="1" ht="12"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85"/>
    </row>
    <row r="790" spans="3:30" s="95" customFormat="1" ht="12"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5"/>
    </row>
    <row r="791" spans="3:30" s="95" customFormat="1" ht="12"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85"/>
    </row>
    <row r="792" spans="3:30" s="95" customFormat="1" ht="12"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5"/>
    </row>
    <row r="793" spans="3:30" s="95" customFormat="1" ht="12"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5"/>
    </row>
    <row r="794" spans="3:30" s="95" customFormat="1" ht="12"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85"/>
    </row>
    <row r="795" spans="3:30" s="95" customFormat="1" ht="12"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85"/>
    </row>
    <row r="796" spans="3:30" s="95" customFormat="1" ht="12"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85"/>
    </row>
    <row r="797" spans="3:30" s="95" customFormat="1" ht="12"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85"/>
    </row>
    <row r="798" spans="3:30" s="95" customFormat="1" ht="12"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5"/>
    </row>
    <row r="799" spans="3:30" s="95" customFormat="1" ht="12"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5"/>
    </row>
    <row r="800" spans="3:30" s="95" customFormat="1" ht="12"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5"/>
    </row>
    <row r="801" spans="3:30" s="95" customFormat="1" ht="12"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5"/>
    </row>
    <row r="802" spans="3:30" s="95" customFormat="1" ht="12"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5"/>
    </row>
    <row r="803" spans="3:30" s="95" customFormat="1" ht="12"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5"/>
    </row>
    <row r="804" spans="3:30" s="95" customFormat="1" ht="12"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5"/>
    </row>
    <row r="805" spans="3:30" s="95" customFormat="1" ht="12"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5"/>
    </row>
    <row r="806" spans="3:30" s="95" customFormat="1" ht="12"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5"/>
    </row>
    <row r="807" spans="3:30" s="95" customFormat="1" ht="12"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5"/>
    </row>
    <row r="808" spans="3:30" s="95" customFormat="1" ht="12"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5"/>
    </row>
    <row r="809" spans="3:30" s="95" customFormat="1" ht="12"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5"/>
    </row>
    <row r="810" spans="3:30" s="95" customFormat="1" ht="12"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5"/>
    </row>
    <row r="811" spans="3:30" s="95" customFormat="1" ht="12"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5"/>
    </row>
    <row r="812" spans="3:30" s="95" customFormat="1" ht="12"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5"/>
    </row>
    <row r="813" spans="3:30" s="95" customFormat="1" ht="12"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5"/>
    </row>
    <row r="814" spans="3:30" s="95" customFormat="1" ht="12"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5"/>
    </row>
    <row r="815" spans="3:30" s="95" customFormat="1" ht="12"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5"/>
    </row>
    <row r="816" spans="3:30" s="95" customFormat="1" ht="12"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5"/>
    </row>
    <row r="817" spans="3:30" s="95" customFormat="1" ht="12"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5"/>
    </row>
    <row r="818" spans="3:30" s="95" customFormat="1" ht="12"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5"/>
    </row>
    <row r="819" spans="3:30" s="95" customFormat="1" ht="12"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5"/>
    </row>
    <row r="820" spans="3:30" s="95" customFormat="1" ht="12"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5"/>
    </row>
    <row r="821" spans="3:30" s="95" customFormat="1" ht="12"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5"/>
    </row>
    <row r="822" spans="3:30" s="95" customFormat="1" ht="12"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5"/>
    </row>
    <row r="823" spans="3:30" s="95" customFormat="1" ht="12"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5"/>
    </row>
    <row r="824" spans="3:30" s="95" customFormat="1" ht="12"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5"/>
    </row>
    <row r="825" spans="3:30" s="95" customFormat="1" ht="12"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5"/>
    </row>
    <row r="826" spans="3:30" s="95" customFormat="1" ht="12"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5"/>
    </row>
    <row r="827" spans="3:30" s="95" customFormat="1" ht="12"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5"/>
    </row>
    <row r="828" spans="3:30" s="95" customFormat="1" ht="12"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5"/>
    </row>
    <row r="829" spans="3:30" s="95" customFormat="1" ht="12"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5"/>
    </row>
    <row r="830" spans="3:30" s="95" customFormat="1" ht="12"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5"/>
    </row>
    <row r="831" spans="3:30" s="95" customFormat="1" ht="12"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5"/>
    </row>
    <row r="832" spans="3:30" s="95" customFormat="1" ht="12"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5"/>
    </row>
    <row r="833" spans="3:30" s="95" customFormat="1" ht="12"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5"/>
    </row>
    <row r="834" spans="3:30" s="95" customFormat="1" ht="12"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5"/>
    </row>
    <row r="835" spans="3:30" s="95" customFormat="1" ht="12"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5"/>
    </row>
    <row r="836" spans="3:30" s="95" customFormat="1" ht="12"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5"/>
    </row>
    <row r="837" spans="3:30" s="95" customFormat="1" ht="12"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5"/>
    </row>
    <row r="838" spans="3:30" s="95" customFormat="1" ht="12"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5"/>
    </row>
    <row r="839" spans="3:30" s="95" customFormat="1" ht="12"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5"/>
    </row>
    <row r="840" spans="3:30" s="95" customFormat="1" ht="12"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5"/>
    </row>
    <row r="841" spans="3:30" s="95" customFormat="1" ht="12"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5"/>
    </row>
    <row r="842" spans="3:30" s="95" customFormat="1" ht="12"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5"/>
    </row>
    <row r="843" spans="3:30" s="95" customFormat="1" ht="12"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5"/>
    </row>
    <row r="844" spans="3:30" s="95" customFormat="1" ht="12"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5"/>
    </row>
    <row r="845" spans="3:30" s="95" customFormat="1" ht="12"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5"/>
    </row>
    <row r="846" spans="3:30" s="95" customFormat="1" ht="12"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5"/>
    </row>
    <row r="847" spans="3:30" s="95" customFormat="1" ht="12"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5"/>
    </row>
    <row r="848" spans="3:30" s="95" customFormat="1" ht="12"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5"/>
    </row>
    <row r="849" spans="3:30" s="95" customFormat="1" ht="12"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5"/>
    </row>
    <row r="850" spans="3:30" s="95" customFormat="1" ht="12"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5"/>
    </row>
    <row r="851" spans="3:30" s="95" customFormat="1" ht="12"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5"/>
    </row>
    <row r="852" spans="3:30" s="95" customFormat="1" ht="12"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5"/>
    </row>
    <row r="853" spans="3:30" s="95" customFormat="1" ht="12"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5"/>
    </row>
    <row r="854" spans="3:30" s="95" customFormat="1" ht="12"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5"/>
    </row>
    <row r="855" spans="3:30" s="95" customFormat="1" ht="12"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5"/>
    </row>
    <row r="856" spans="3:30" s="95" customFormat="1" ht="12"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5"/>
    </row>
    <row r="857" spans="3:30" s="95" customFormat="1" ht="12"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5"/>
    </row>
    <row r="858" spans="3:30" s="95" customFormat="1" ht="12"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5"/>
    </row>
    <row r="859" spans="3:30" s="95" customFormat="1" ht="12"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5"/>
    </row>
    <row r="860" spans="3:30" s="95" customFormat="1" ht="12"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5"/>
    </row>
    <row r="861" spans="3:30" s="95" customFormat="1" ht="12"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5"/>
    </row>
    <row r="862" spans="3:30" s="95" customFormat="1" ht="12"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5"/>
    </row>
    <row r="863" spans="3:30" s="95" customFormat="1" ht="12"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5"/>
    </row>
    <row r="864" spans="3:30" s="95" customFormat="1" ht="12"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5"/>
    </row>
    <row r="865" spans="3:30" s="95" customFormat="1" ht="12"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5"/>
    </row>
    <row r="866" spans="3:30" s="95" customFormat="1" ht="12"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5"/>
    </row>
    <row r="867" spans="3:30" s="95" customFormat="1" ht="12"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5"/>
    </row>
    <row r="868" spans="3:30" s="95" customFormat="1" ht="12"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5"/>
    </row>
    <row r="869" spans="3:30" s="95" customFormat="1" ht="12"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5"/>
    </row>
    <row r="870" spans="3:30" s="95" customFormat="1" ht="12"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5"/>
    </row>
    <row r="871" spans="3:30" s="95" customFormat="1" ht="12"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5"/>
    </row>
    <row r="872" spans="3:30" s="95" customFormat="1" ht="12"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5"/>
    </row>
    <row r="873" spans="3:30" s="95" customFormat="1" ht="12"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5"/>
    </row>
    <row r="874" spans="3:30" s="95" customFormat="1" ht="12"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5"/>
    </row>
    <row r="875" spans="3:30" s="95" customFormat="1" ht="12"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5"/>
    </row>
    <row r="876" spans="3:30" s="95" customFormat="1" ht="12"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5"/>
    </row>
    <row r="877" spans="3:30" s="95" customFormat="1" ht="12"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5"/>
    </row>
    <row r="878" spans="3:30" s="95" customFormat="1" ht="12"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5"/>
    </row>
    <row r="879" spans="3:30" s="95" customFormat="1" ht="12"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5"/>
    </row>
    <row r="880" spans="3:30" s="95" customFormat="1" ht="12"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5"/>
    </row>
    <row r="881" spans="3:30" s="95" customFormat="1" ht="12"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5"/>
    </row>
    <row r="882" spans="3:30" s="95" customFormat="1" ht="12"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5"/>
    </row>
    <row r="883" spans="3:30" s="95" customFormat="1" ht="12"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5"/>
    </row>
    <row r="884" spans="3:30" s="95" customFormat="1" ht="12"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5"/>
    </row>
    <row r="885" spans="3:30" s="95" customFormat="1" ht="12"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5"/>
    </row>
    <row r="886" spans="3:30" s="95" customFormat="1" ht="12"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5"/>
    </row>
    <row r="887" spans="3:30" s="95" customFormat="1" ht="12"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5"/>
    </row>
    <row r="888" spans="3:30" s="95" customFormat="1" ht="12"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5"/>
    </row>
    <row r="889" spans="3:30" s="95" customFormat="1" ht="12"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5"/>
    </row>
    <row r="890" spans="3:30" s="95" customFormat="1" ht="12"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5"/>
    </row>
    <row r="891" spans="3:30" s="95" customFormat="1" ht="12"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5"/>
    </row>
    <row r="892" spans="3:30" s="95" customFormat="1" ht="12"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5"/>
    </row>
    <row r="893" spans="3:30" s="95" customFormat="1" ht="12"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5"/>
    </row>
    <row r="894" spans="3:30" s="95" customFormat="1" ht="12"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5"/>
    </row>
    <row r="895" spans="3:30" s="95" customFormat="1" ht="12"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5"/>
    </row>
    <row r="896" spans="3:30" s="95" customFormat="1" ht="12"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5"/>
    </row>
    <row r="897" spans="3:30" s="95" customFormat="1" ht="12"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5"/>
    </row>
    <row r="898" spans="3:30" s="95" customFormat="1" ht="12"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5"/>
    </row>
    <row r="899" spans="3:30" s="95" customFormat="1" ht="12"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5"/>
    </row>
    <row r="900" spans="3:30" s="95" customFormat="1" ht="12"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5"/>
    </row>
    <row r="901" spans="3:30" s="95" customFormat="1" ht="12"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5"/>
    </row>
    <row r="902" spans="3:30" s="95" customFormat="1" ht="12"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5"/>
    </row>
    <row r="903" spans="3:30" s="95" customFormat="1" ht="12"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5"/>
    </row>
    <row r="904" spans="3:30" s="95" customFormat="1" ht="12"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5"/>
    </row>
    <row r="905" spans="3:30" s="95" customFormat="1" ht="12"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5"/>
    </row>
    <row r="906" spans="3:30" s="95" customFormat="1" ht="12"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5"/>
    </row>
    <row r="907" spans="3:30" s="95" customFormat="1" ht="12"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5"/>
    </row>
    <row r="908" spans="3:30" s="95" customFormat="1" ht="12"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5"/>
    </row>
    <row r="909" spans="3:30" s="95" customFormat="1" ht="12"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5"/>
    </row>
    <row r="910" spans="3:30" s="95" customFormat="1" ht="12"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5"/>
    </row>
    <row r="911" spans="3:30" s="95" customFormat="1" ht="12"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85"/>
    </row>
    <row r="912" spans="3:30" s="95" customFormat="1" ht="12"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85"/>
    </row>
    <row r="913" spans="3:30" s="95" customFormat="1" ht="12"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85"/>
    </row>
    <row r="914" spans="3:30" s="95" customFormat="1" ht="12"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85"/>
    </row>
    <row r="915" spans="3:30" s="95" customFormat="1" ht="12"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85"/>
    </row>
    <row r="916" spans="3:30" s="95" customFormat="1" ht="12"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85"/>
    </row>
    <row r="917" spans="3:30" s="95" customFormat="1" ht="12"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5"/>
    </row>
    <row r="918" spans="3:30" s="95" customFormat="1" ht="12"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5"/>
    </row>
    <row r="919" spans="3:30" s="95" customFormat="1" ht="12"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85"/>
    </row>
    <row r="920" spans="3:30" s="95" customFormat="1" ht="12"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85"/>
    </row>
    <row r="921" spans="3:30" s="95" customFormat="1" ht="12"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85"/>
    </row>
    <row r="922" spans="3:30" s="95" customFormat="1" ht="12"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5"/>
    </row>
    <row r="923" spans="3:30" s="95" customFormat="1" ht="12"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5"/>
    </row>
    <row r="924" spans="3:30" s="95" customFormat="1" ht="12"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5"/>
    </row>
    <row r="925" spans="3:30" s="95" customFormat="1" ht="12"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5"/>
    </row>
    <row r="926" spans="3:30" s="95" customFormat="1" ht="12"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5"/>
    </row>
    <row r="927" spans="3:30" s="95" customFormat="1" ht="12"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5"/>
    </row>
    <row r="928" spans="3:30" s="95" customFormat="1" ht="12"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5"/>
    </row>
    <row r="929" spans="3:30" s="95" customFormat="1" ht="12"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5"/>
    </row>
    <row r="930" spans="3:30" s="95" customFormat="1" ht="12"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5"/>
    </row>
    <row r="931" spans="3:30" s="95" customFormat="1" ht="12"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5"/>
    </row>
    <row r="932" spans="3:30" s="95" customFormat="1" ht="12"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5"/>
    </row>
    <row r="933" spans="3:30" s="95" customFormat="1" ht="12"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5"/>
    </row>
    <row r="934" spans="3:30" s="95" customFormat="1" ht="12"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5"/>
    </row>
    <row r="935" spans="3:30" s="95" customFormat="1" ht="12"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5"/>
    </row>
    <row r="936" spans="3:30" s="95" customFormat="1" ht="12"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5"/>
    </row>
    <row r="937" spans="3:30" s="95" customFormat="1" ht="12"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5"/>
    </row>
    <row r="938" spans="3:30" s="95" customFormat="1" ht="12"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5"/>
    </row>
    <row r="939" spans="3:30" s="95" customFormat="1" ht="12"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5"/>
    </row>
    <row r="940" spans="3:30" s="95" customFormat="1" ht="12"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5"/>
    </row>
    <row r="941" spans="3:30" s="95" customFormat="1" ht="12"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5"/>
    </row>
    <row r="942" spans="3:30" s="95" customFormat="1" ht="12"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5"/>
    </row>
    <row r="943" spans="3:30" s="95" customFormat="1" ht="12"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5"/>
    </row>
    <row r="944" spans="3:30" s="95" customFormat="1" ht="12"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5"/>
    </row>
    <row r="945" spans="3:30" s="95" customFormat="1" ht="12"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5"/>
    </row>
    <row r="946" spans="3:30" s="95" customFormat="1" ht="12"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5"/>
    </row>
    <row r="947" spans="3:30" s="95" customFormat="1" ht="12"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5"/>
    </row>
    <row r="948" spans="3:30" s="95" customFormat="1" ht="12"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5"/>
    </row>
    <row r="949" spans="3:30" s="95" customFormat="1" ht="12"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5"/>
    </row>
    <row r="950" spans="3:30" s="95" customFormat="1" ht="12"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5"/>
    </row>
    <row r="951" spans="3:30" s="95" customFormat="1" ht="12"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5"/>
    </row>
    <row r="952" spans="3:30" s="95" customFormat="1" ht="12"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5"/>
    </row>
    <row r="953" spans="3:30" s="95" customFormat="1" ht="12"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5"/>
    </row>
    <row r="954" spans="3:30" s="95" customFormat="1" ht="12"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5"/>
    </row>
    <row r="955" spans="3:30" s="95" customFormat="1" ht="12"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85"/>
    </row>
    <row r="956" spans="3:30" s="95" customFormat="1" ht="12"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85"/>
    </row>
    <row r="957" spans="3:30" s="95" customFormat="1" ht="12"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5"/>
    </row>
    <row r="958" spans="3:30" s="95" customFormat="1" ht="12"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85"/>
    </row>
    <row r="959" spans="3:30" s="95" customFormat="1" ht="12"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85"/>
    </row>
    <row r="960" spans="3:30" s="95" customFormat="1" ht="12"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85"/>
    </row>
    <row r="961" spans="3:30" s="95" customFormat="1" ht="12"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5"/>
    </row>
    <row r="962" spans="3:30" s="95" customFormat="1" ht="12"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5"/>
    </row>
    <row r="963" spans="3:30" s="95" customFormat="1" ht="12"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85"/>
    </row>
    <row r="964" spans="3:30" s="95" customFormat="1" ht="12"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5"/>
    </row>
    <row r="965" spans="3:30" s="95" customFormat="1" ht="12"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5"/>
    </row>
    <row r="966" spans="3:30" s="95" customFormat="1" ht="12"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5"/>
    </row>
    <row r="967" spans="3:30" s="95" customFormat="1" ht="12"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5"/>
    </row>
    <row r="968" spans="3:30" s="95" customFormat="1" ht="12"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5"/>
    </row>
    <row r="969" spans="3:30" s="95" customFormat="1" ht="12"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5"/>
    </row>
    <row r="970" spans="3:30" s="95" customFormat="1" ht="12"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5"/>
    </row>
    <row r="971" spans="3:30" s="95" customFormat="1" ht="12"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5"/>
    </row>
    <row r="972" spans="3:30" s="95" customFormat="1" ht="12"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5"/>
    </row>
    <row r="973" spans="3:30" s="95" customFormat="1" ht="12"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5"/>
    </row>
    <row r="974" spans="3:30" s="95" customFormat="1" ht="12"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5"/>
    </row>
    <row r="975" spans="3:30" s="95" customFormat="1" ht="12"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5"/>
    </row>
    <row r="976" spans="3:30" s="95" customFormat="1" ht="12"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5"/>
    </row>
    <row r="977" spans="3:30" s="95" customFormat="1" ht="12"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5"/>
    </row>
    <row r="978" spans="3:30" s="95" customFormat="1" ht="12"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5"/>
    </row>
    <row r="979" spans="3:30" s="95" customFormat="1" ht="12"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5"/>
    </row>
    <row r="980" spans="3:30" s="95" customFormat="1" ht="12"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5"/>
    </row>
    <row r="981" spans="3:30" s="95" customFormat="1" ht="12"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5"/>
    </row>
    <row r="982" spans="3:30" s="95" customFormat="1" ht="12"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5"/>
    </row>
    <row r="983" spans="3:30" s="95" customFormat="1" ht="12"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5"/>
    </row>
    <row r="984" spans="3:30" s="95" customFormat="1" ht="12"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5"/>
    </row>
    <row r="985" spans="3:30" s="95" customFormat="1" ht="12"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5"/>
    </row>
    <row r="986" spans="3:30" s="95" customFormat="1" ht="12"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5"/>
    </row>
    <row r="987" spans="3:30" s="95" customFormat="1" ht="12"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5"/>
    </row>
    <row r="988" spans="3:30" s="95" customFormat="1" ht="12"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5"/>
    </row>
    <row r="989" spans="3:30" s="95" customFormat="1" ht="12"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5"/>
    </row>
    <row r="990" spans="3:30" s="95" customFormat="1" ht="12"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5"/>
    </row>
    <row r="991" spans="3:30" s="95" customFormat="1" ht="12"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5"/>
    </row>
    <row r="992" spans="3:30" s="95" customFormat="1" ht="12"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5"/>
    </row>
    <row r="993" spans="3:30" s="95" customFormat="1" ht="12"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5"/>
    </row>
    <row r="994" spans="3:30" s="95" customFormat="1" ht="12"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5"/>
    </row>
    <row r="995" spans="3:30" s="95" customFormat="1" ht="12"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85"/>
    </row>
    <row r="996" spans="3:30" s="95" customFormat="1" ht="12"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85"/>
    </row>
    <row r="997" spans="3:30" s="95" customFormat="1" ht="12"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5"/>
    </row>
    <row r="998" spans="3:30" s="95" customFormat="1" ht="12"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5"/>
    </row>
    <row r="999" spans="3:30" s="95" customFormat="1" ht="12"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5"/>
    </row>
    <row r="1000" spans="3:30" s="95" customFormat="1" ht="12"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  <c r="AD1000" s="85"/>
    </row>
    <row r="1001" spans="3:30" s="95" customFormat="1" ht="12"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  <c r="AD1001" s="85"/>
    </row>
    <row r="1002" spans="3:30" s="95" customFormat="1" ht="12"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  <c r="AD1002" s="85"/>
    </row>
    <row r="1003" spans="3:30" s="95" customFormat="1" ht="12"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  <c r="AB1003" s="87"/>
      <c r="AC1003" s="87"/>
      <c r="AD1003" s="85"/>
    </row>
    <row r="1004" spans="3:30" s="95" customFormat="1" ht="12"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  <c r="AB1004" s="87"/>
      <c r="AC1004" s="87"/>
      <c r="AD1004" s="85"/>
    </row>
    <row r="1005" spans="3:30" s="95" customFormat="1" ht="12"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  <c r="AD1005" s="85"/>
    </row>
    <row r="1006" spans="3:30" s="95" customFormat="1" ht="12"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85"/>
    </row>
    <row r="1007" spans="3:30" s="95" customFormat="1" ht="12"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  <c r="AB1007" s="87"/>
      <c r="AC1007" s="87"/>
      <c r="AD1007" s="85"/>
    </row>
    <row r="1008" spans="3:30" s="95" customFormat="1" ht="12"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85"/>
    </row>
    <row r="1009" spans="3:30" s="95" customFormat="1" ht="12"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85"/>
    </row>
    <row r="1010" spans="3:30" s="95" customFormat="1" ht="12"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  <c r="AA1010" s="87"/>
      <c r="AB1010" s="87"/>
      <c r="AC1010" s="87"/>
      <c r="AD1010" s="85"/>
    </row>
    <row r="1011" spans="3:30" s="95" customFormat="1" ht="12"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  <c r="AA1011" s="87"/>
      <c r="AB1011" s="87"/>
      <c r="AC1011" s="87"/>
      <c r="AD1011" s="85"/>
    </row>
    <row r="1012" spans="3:30" s="95" customFormat="1" ht="12"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85"/>
    </row>
    <row r="1013" spans="3:30" s="95" customFormat="1" ht="12"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  <c r="AA1013" s="87"/>
      <c r="AB1013" s="87"/>
      <c r="AC1013" s="87"/>
      <c r="AD1013" s="85"/>
    </row>
    <row r="1014" spans="3:30" s="95" customFormat="1" ht="12"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  <c r="AA1014" s="87"/>
      <c r="AB1014" s="87"/>
      <c r="AC1014" s="87"/>
      <c r="AD1014" s="85"/>
    </row>
    <row r="1015" spans="3:30" s="95" customFormat="1" ht="12"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  <c r="AA1015" s="87"/>
      <c r="AB1015" s="87"/>
      <c r="AC1015" s="87"/>
      <c r="AD1015" s="85"/>
    </row>
    <row r="1016" spans="3:30" s="95" customFormat="1" ht="12"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  <c r="AA1016" s="87"/>
      <c r="AB1016" s="87"/>
      <c r="AC1016" s="87"/>
      <c r="AD1016" s="85"/>
    </row>
    <row r="1017" spans="3:30" s="95" customFormat="1" ht="12"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  <c r="AA1017" s="87"/>
      <c r="AB1017" s="87"/>
      <c r="AC1017" s="87"/>
      <c r="AD1017" s="85"/>
    </row>
    <row r="1018" spans="3:30" s="95" customFormat="1" ht="12"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  <c r="AA1018" s="87"/>
      <c r="AB1018" s="87"/>
      <c r="AC1018" s="87"/>
      <c r="AD1018" s="85"/>
    </row>
    <row r="1019" spans="3:30" s="95" customFormat="1" ht="12"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  <c r="AA1019" s="87"/>
      <c r="AB1019" s="87"/>
      <c r="AC1019" s="87"/>
      <c r="AD1019" s="85"/>
    </row>
    <row r="1020" spans="3:30" s="95" customFormat="1" ht="12"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  <c r="AA1020" s="87"/>
      <c r="AB1020" s="87"/>
      <c r="AC1020" s="87"/>
      <c r="AD1020" s="85"/>
    </row>
    <row r="1021" spans="3:30" s="95" customFormat="1" ht="12"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  <c r="AA1021" s="87"/>
      <c r="AB1021" s="87"/>
      <c r="AC1021" s="87"/>
      <c r="AD1021" s="85"/>
    </row>
    <row r="1022" spans="3:30" s="95" customFormat="1" ht="12"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  <c r="AA1022" s="87"/>
      <c r="AB1022" s="87"/>
      <c r="AC1022" s="87"/>
      <c r="AD1022" s="85"/>
    </row>
    <row r="1023" spans="3:30" s="95" customFormat="1" ht="12"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  <c r="AA1023" s="87"/>
      <c r="AB1023" s="87"/>
      <c r="AC1023" s="87"/>
      <c r="AD1023" s="85"/>
    </row>
    <row r="1024" spans="3:30" s="95" customFormat="1" ht="12"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  <c r="AB1024" s="87"/>
      <c r="AC1024" s="87"/>
      <c r="AD1024" s="85"/>
    </row>
    <row r="1025" spans="3:30" s="95" customFormat="1" ht="12"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  <c r="AB1025" s="87"/>
      <c r="AC1025" s="87"/>
      <c r="AD1025" s="85"/>
    </row>
    <row r="1026" spans="3:30" s="95" customFormat="1" ht="12"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  <c r="AA1026" s="87"/>
      <c r="AB1026" s="87"/>
      <c r="AC1026" s="87"/>
      <c r="AD1026" s="85"/>
    </row>
    <row r="1027" spans="3:30" s="95" customFormat="1" ht="12"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  <c r="AA1027" s="87"/>
      <c r="AB1027" s="87"/>
      <c r="AC1027" s="87"/>
      <c r="AD1027" s="85"/>
    </row>
    <row r="1028" spans="3:30" s="95" customFormat="1" ht="12"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  <c r="AB1028" s="87"/>
      <c r="AC1028" s="87"/>
      <c r="AD1028" s="85"/>
    </row>
    <row r="1029" spans="3:30" s="95" customFormat="1" ht="12"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  <c r="AA1029" s="87"/>
      <c r="AB1029" s="87"/>
      <c r="AC1029" s="87"/>
      <c r="AD1029" s="85"/>
    </row>
    <row r="1030" spans="3:30" s="95" customFormat="1" ht="12"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  <c r="AA1030" s="87"/>
      <c r="AB1030" s="87"/>
      <c r="AC1030" s="87"/>
      <c r="AD1030" s="85"/>
    </row>
    <row r="1031" spans="3:30" s="95" customFormat="1" ht="12"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  <c r="AA1031" s="87"/>
      <c r="AB1031" s="87"/>
      <c r="AC1031" s="87"/>
      <c r="AD1031" s="85"/>
    </row>
    <row r="1032" spans="3:30" s="95" customFormat="1" ht="12"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  <c r="AA1032" s="87"/>
      <c r="AB1032" s="87"/>
      <c r="AC1032" s="87"/>
      <c r="AD1032" s="85"/>
    </row>
    <row r="1033" spans="3:30" s="95" customFormat="1" ht="12"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  <c r="AA1033" s="87"/>
      <c r="AB1033" s="87"/>
      <c r="AC1033" s="87"/>
      <c r="AD1033" s="85"/>
    </row>
    <row r="1034" spans="3:30" s="95" customFormat="1" ht="12"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  <c r="AA1034" s="87"/>
      <c r="AB1034" s="87"/>
      <c r="AC1034" s="87"/>
      <c r="AD1034" s="85"/>
    </row>
    <row r="1035" spans="3:30" s="95" customFormat="1" ht="12"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  <c r="AA1035" s="87"/>
      <c r="AB1035" s="87"/>
      <c r="AC1035" s="87"/>
      <c r="AD1035" s="85"/>
    </row>
    <row r="1036" spans="3:30" s="95" customFormat="1" ht="12"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  <c r="AA1036" s="87"/>
      <c r="AB1036" s="87"/>
      <c r="AC1036" s="87"/>
      <c r="AD1036" s="85"/>
    </row>
    <row r="1037" spans="3:30" s="95" customFormat="1" ht="12"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  <c r="AA1037" s="87"/>
      <c r="AB1037" s="87"/>
      <c r="AC1037" s="87"/>
      <c r="AD1037" s="85"/>
    </row>
    <row r="1038" spans="3:30" s="95" customFormat="1" ht="12"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  <c r="AB1038" s="87"/>
      <c r="AC1038" s="87"/>
      <c r="AD1038" s="85"/>
    </row>
    <row r="1039" spans="3:30" s="95" customFormat="1" ht="12"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  <c r="AA1039" s="87"/>
      <c r="AB1039" s="87"/>
      <c r="AC1039" s="87"/>
      <c r="AD1039" s="85"/>
    </row>
    <row r="1040" spans="3:30" s="95" customFormat="1" ht="12"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  <c r="AA1040" s="87"/>
      <c r="AB1040" s="87"/>
      <c r="AC1040" s="87"/>
      <c r="AD1040" s="85"/>
    </row>
    <row r="1041" spans="3:30" s="95" customFormat="1" ht="12"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  <c r="AA1041" s="87"/>
      <c r="AB1041" s="87"/>
      <c r="AC1041" s="87"/>
      <c r="AD1041" s="85"/>
    </row>
    <row r="1042" spans="3:30" s="95" customFormat="1" ht="12"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  <c r="AB1042" s="87"/>
      <c r="AC1042" s="87"/>
      <c r="AD1042" s="85"/>
    </row>
    <row r="1043" spans="3:30" s="95" customFormat="1" ht="12"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  <c r="AA1043" s="87"/>
      <c r="AB1043" s="87"/>
      <c r="AC1043" s="87"/>
      <c r="AD1043" s="85"/>
    </row>
    <row r="1044" spans="3:30" s="95" customFormat="1" ht="12"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  <c r="AB1044" s="87"/>
      <c r="AC1044" s="87"/>
      <c r="AD1044" s="85"/>
    </row>
    <row r="1045" spans="3:30" s="95" customFormat="1" ht="12"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  <c r="AA1045" s="87"/>
      <c r="AB1045" s="87"/>
      <c r="AC1045" s="87"/>
      <c r="AD1045" s="85"/>
    </row>
    <row r="1046" spans="3:30" s="95" customFormat="1" ht="12"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  <c r="AA1046" s="87"/>
      <c r="AB1046" s="87"/>
      <c r="AC1046" s="87"/>
      <c r="AD1046" s="85"/>
    </row>
    <row r="1047" spans="3:30" s="95" customFormat="1" ht="12"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  <c r="AA1047" s="87"/>
      <c r="AB1047" s="87"/>
      <c r="AC1047" s="87"/>
      <c r="AD1047" s="85"/>
    </row>
    <row r="1048" spans="3:30" s="95" customFormat="1" ht="12"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  <c r="AA1048" s="87"/>
      <c r="AB1048" s="87"/>
      <c r="AC1048" s="87"/>
      <c r="AD1048" s="85"/>
    </row>
    <row r="1049" spans="3:30" s="95" customFormat="1" ht="12"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85"/>
    </row>
    <row r="1050" spans="3:30" s="95" customFormat="1" ht="12"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  <c r="AA1050" s="87"/>
      <c r="AB1050" s="87"/>
      <c r="AC1050" s="87"/>
      <c r="AD1050" s="85"/>
    </row>
    <row r="1051" spans="3:30" s="95" customFormat="1" ht="12"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  <c r="AA1051" s="87"/>
      <c r="AB1051" s="87"/>
      <c r="AC1051" s="87"/>
      <c r="AD1051" s="85"/>
    </row>
    <row r="1052" spans="3:30" s="95" customFormat="1" ht="12"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  <c r="AA1052" s="87"/>
      <c r="AB1052" s="87"/>
      <c r="AC1052" s="87"/>
      <c r="AD1052" s="85"/>
    </row>
    <row r="1053" spans="3:30" s="95" customFormat="1" ht="12"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  <c r="AA1053" s="87"/>
      <c r="AB1053" s="87"/>
      <c r="AC1053" s="87"/>
      <c r="AD1053" s="85"/>
    </row>
    <row r="1054" spans="3:30" s="95" customFormat="1" ht="12"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  <c r="AA1054" s="87"/>
      <c r="AB1054" s="87"/>
      <c r="AC1054" s="87"/>
      <c r="AD1054" s="85"/>
    </row>
    <row r="1055" spans="3:30" s="95" customFormat="1" ht="12"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  <c r="AA1055" s="87"/>
      <c r="AB1055" s="87"/>
      <c r="AC1055" s="87"/>
      <c r="AD1055" s="85"/>
    </row>
    <row r="1056" spans="3:30" s="95" customFormat="1" ht="12"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  <c r="AA1056" s="87"/>
      <c r="AB1056" s="87"/>
      <c r="AC1056" s="87"/>
      <c r="AD1056" s="85"/>
    </row>
    <row r="1057" spans="3:30" s="95" customFormat="1" ht="12"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  <c r="AB1057" s="87"/>
      <c r="AC1057" s="87"/>
      <c r="AD1057" s="85"/>
    </row>
    <row r="1058" spans="3:30" s="95" customFormat="1" ht="12"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  <c r="AA1058" s="87"/>
      <c r="AB1058" s="87"/>
      <c r="AC1058" s="87"/>
      <c r="AD1058" s="85"/>
    </row>
    <row r="1059" spans="3:30" s="95" customFormat="1" ht="12"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  <c r="AA1059" s="87"/>
      <c r="AB1059" s="87"/>
      <c r="AC1059" s="87"/>
      <c r="AD1059" s="85"/>
    </row>
    <row r="1060" spans="3:30" s="95" customFormat="1" ht="12"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  <c r="AA1060" s="87"/>
      <c r="AB1060" s="87"/>
      <c r="AC1060" s="87"/>
      <c r="AD1060" s="85"/>
    </row>
    <row r="1061" spans="3:30" s="95" customFormat="1" ht="12"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7"/>
      <c r="AB1061" s="87"/>
      <c r="AC1061" s="87"/>
      <c r="AD1061" s="85"/>
    </row>
    <row r="1062" spans="3:30" s="95" customFormat="1" ht="12"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  <c r="AA1062" s="87"/>
      <c r="AB1062" s="87"/>
      <c r="AC1062" s="87"/>
      <c r="AD1062" s="85"/>
    </row>
    <row r="1063" spans="3:30" s="95" customFormat="1" ht="12"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85"/>
    </row>
    <row r="1064" spans="3:30" s="95" customFormat="1" ht="12">
      <c r="C1064" s="87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85"/>
    </row>
    <row r="1065" spans="3:30" s="95" customFormat="1" ht="12">
      <c r="C1065" s="87"/>
      <c r="D1065" s="87"/>
      <c r="E1065" s="87"/>
      <c r="F1065" s="87"/>
      <c r="G1065" s="87"/>
      <c r="H1065" s="87"/>
      <c r="I1065" s="87"/>
      <c r="J1065" s="87"/>
      <c r="K1065" s="87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85"/>
    </row>
    <row r="1066" spans="3:30" s="95" customFormat="1" ht="12">
      <c r="C1066" s="87"/>
      <c r="D1066" s="87"/>
      <c r="E1066" s="87"/>
      <c r="F1066" s="87"/>
      <c r="G1066" s="87"/>
      <c r="H1066" s="87"/>
      <c r="I1066" s="87"/>
      <c r="J1066" s="87"/>
      <c r="K1066" s="87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85"/>
    </row>
    <row r="1067" spans="3:30" s="95" customFormat="1" ht="12">
      <c r="C1067" s="87"/>
      <c r="D1067" s="87"/>
      <c r="E1067" s="87"/>
      <c r="F1067" s="87"/>
      <c r="G1067" s="87"/>
      <c r="H1067" s="87"/>
      <c r="I1067" s="87"/>
      <c r="J1067" s="87"/>
      <c r="K1067" s="87"/>
      <c r="L1067" s="87"/>
      <c r="M1067" s="87"/>
      <c r="N1067" s="87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7"/>
      <c r="AB1067" s="87"/>
      <c r="AC1067" s="87"/>
      <c r="AD1067" s="85"/>
    </row>
    <row r="1068" spans="3:30" s="95" customFormat="1" ht="12">
      <c r="C1068" s="87"/>
      <c r="D1068" s="87"/>
      <c r="E1068" s="87"/>
      <c r="F1068" s="87"/>
      <c r="G1068" s="87"/>
      <c r="H1068" s="87"/>
      <c r="I1068" s="87"/>
      <c r="J1068" s="87"/>
      <c r="K1068" s="87"/>
      <c r="L1068" s="87"/>
      <c r="M1068" s="87"/>
      <c r="N1068" s="87"/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  <c r="Y1068" s="87"/>
      <c r="Z1068" s="87"/>
      <c r="AA1068" s="87"/>
      <c r="AB1068" s="87"/>
      <c r="AC1068" s="87"/>
      <c r="AD1068" s="85"/>
    </row>
    <row r="1069" spans="3:30" s="95" customFormat="1" ht="12">
      <c r="C1069" s="87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7"/>
      <c r="AB1069" s="87"/>
      <c r="AC1069" s="87"/>
      <c r="AD1069" s="85"/>
    </row>
    <row r="1070" spans="3:30" s="95" customFormat="1" ht="12">
      <c r="C1070" s="87"/>
      <c r="D1070" s="87"/>
      <c r="E1070" s="87"/>
      <c r="F1070" s="87"/>
      <c r="G1070" s="87"/>
      <c r="H1070" s="87"/>
      <c r="I1070" s="87"/>
      <c r="J1070" s="87"/>
      <c r="K1070" s="87"/>
      <c r="L1070" s="87"/>
      <c r="M1070" s="87"/>
      <c r="N1070" s="87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7"/>
      <c r="AB1070" s="87"/>
      <c r="AC1070" s="87"/>
      <c r="AD1070" s="85"/>
    </row>
    <row r="1071" spans="3:30" s="95" customFormat="1" ht="12">
      <c r="C1071" s="87"/>
      <c r="D1071" s="87"/>
      <c r="E1071" s="87"/>
      <c r="F1071" s="87"/>
      <c r="G1071" s="87"/>
      <c r="H1071" s="87"/>
      <c r="I1071" s="87"/>
      <c r="J1071" s="87"/>
      <c r="K1071" s="87"/>
      <c r="L1071" s="87"/>
      <c r="M1071" s="87"/>
      <c r="N1071" s="87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7"/>
      <c r="AB1071" s="87"/>
      <c r="AC1071" s="87"/>
      <c r="AD1071" s="85"/>
    </row>
    <row r="1072" spans="3:30" s="95" customFormat="1" ht="12">
      <c r="C1072" s="87"/>
      <c r="D1072" s="87"/>
      <c r="E1072" s="87"/>
      <c r="F1072" s="87"/>
      <c r="G1072" s="87"/>
      <c r="H1072" s="87"/>
      <c r="I1072" s="87"/>
      <c r="J1072" s="87"/>
      <c r="K1072" s="87"/>
      <c r="L1072" s="87"/>
      <c r="M1072" s="87"/>
      <c r="N1072" s="87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  <c r="AA1072" s="87"/>
      <c r="AB1072" s="87"/>
      <c r="AC1072" s="87"/>
      <c r="AD1072" s="85"/>
    </row>
    <row r="1073" spans="3:30" s="95" customFormat="1" ht="12">
      <c r="C1073" s="87"/>
      <c r="D1073" s="87"/>
      <c r="E1073" s="87"/>
      <c r="F1073" s="87"/>
      <c r="G1073" s="87"/>
      <c r="H1073" s="87"/>
      <c r="I1073" s="87"/>
      <c r="J1073" s="87"/>
      <c r="K1073" s="87"/>
      <c r="L1073" s="87"/>
      <c r="M1073" s="87"/>
      <c r="N1073" s="87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  <c r="AA1073" s="87"/>
      <c r="AB1073" s="87"/>
      <c r="AC1073" s="87"/>
      <c r="AD1073" s="85"/>
    </row>
    <row r="1074" spans="3:30" s="95" customFormat="1" ht="12">
      <c r="C1074" s="87"/>
      <c r="D1074" s="87"/>
      <c r="E1074" s="87"/>
      <c r="F1074" s="87"/>
      <c r="G1074" s="87"/>
      <c r="H1074" s="87"/>
      <c r="I1074" s="87"/>
      <c r="J1074" s="87"/>
      <c r="K1074" s="87"/>
      <c r="L1074" s="87"/>
      <c r="M1074" s="87"/>
      <c r="N1074" s="87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  <c r="AA1074" s="87"/>
      <c r="AB1074" s="87"/>
      <c r="AC1074" s="87"/>
      <c r="AD1074" s="85"/>
    </row>
    <row r="1075" spans="3:30" s="95" customFormat="1" ht="12">
      <c r="C1075" s="87"/>
      <c r="D1075" s="87"/>
      <c r="E1075" s="87"/>
      <c r="F1075" s="87"/>
      <c r="G1075" s="87"/>
      <c r="H1075" s="87"/>
      <c r="I1075" s="87"/>
      <c r="J1075" s="87"/>
      <c r="K1075" s="87"/>
      <c r="L1075" s="87"/>
      <c r="M1075" s="87"/>
      <c r="N1075" s="87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  <c r="AA1075" s="87"/>
      <c r="AB1075" s="87"/>
      <c r="AC1075" s="87"/>
      <c r="AD1075" s="85"/>
    </row>
    <row r="1076" spans="3:30" s="95" customFormat="1" ht="12">
      <c r="C1076" s="87"/>
      <c r="D1076" s="87"/>
      <c r="E1076" s="87"/>
      <c r="F1076" s="87"/>
      <c r="G1076" s="87"/>
      <c r="H1076" s="87"/>
      <c r="I1076" s="87"/>
      <c r="J1076" s="87"/>
      <c r="K1076" s="87"/>
      <c r="L1076" s="87"/>
      <c r="M1076" s="87"/>
      <c r="N1076" s="87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  <c r="AA1076" s="87"/>
      <c r="AB1076" s="87"/>
      <c r="AC1076" s="87"/>
      <c r="AD1076" s="85"/>
    </row>
    <row r="1077" spans="3:30" s="95" customFormat="1" ht="12">
      <c r="C1077" s="87"/>
      <c r="D1077" s="87"/>
      <c r="E1077" s="87"/>
      <c r="F1077" s="87"/>
      <c r="G1077" s="87"/>
      <c r="H1077" s="87"/>
      <c r="I1077" s="87"/>
      <c r="J1077" s="87"/>
      <c r="K1077" s="87"/>
      <c r="L1077" s="87"/>
      <c r="M1077" s="87"/>
      <c r="N1077" s="87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  <c r="AA1077" s="87"/>
      <c r="AB1077" s="87"/>
      <c r="AC1077" s="87"/>
      <c r="AD1077" s="85"/>
    </row>
    <row r="1078" spans="3:30" s="95" customFormat="1" ht="12">
      <c r="C1078" s="87"/>
      <c r="D1078" s="87"/>
      <c r="E1078" s="87"/>
      <c r="F1078" s="87"/>
      <c r="G1078" s="87"/>
      <c r="H1078" s="87"/>
      <c r="I1078" s="87"/>
      <c r="J1078" s="87"/>
      <c r="K1078" s="87"/>
      <c r="L1078" s="87"/>
      <c r="M1078" s="87"/>
      <c r="N1078" s="87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  <c r="AA1078" s="87"/>
      <c r="AB1078" s="87"/>
      <c r="AC1078" s="87"/>
      <c r="AD1078" s="85"/>
    </row>
    <row r="1079" spans="3:30" s="95" customFormat="1" ht="12"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  <c r="AA1079" s="87"/>
      <c r="AB1079" s="87"/>
      <c r="AC1079" s="87"/>
      <c r="AD1079" s="85"/>
    </row>
    <row r="1080" spans="3:30" s="95" customFormat="1" ht="12">
      <c r="C1080" s="87"/>
      <c r="D1080" s="87"/>
      <c r="E1080" s="87"/>
      <c r="F1080" s="87"/>
      <c r="G1080" s="87"/>
      <c r="H1080" s="87"/>
      <c r="I1080" s="87"/>
      <c r="J1080" s="87"/>
      <c r="K1080" s="87"/>
      <c r="L1080" s="87"/>
      <c r="M1080" s="87"/>
      <c r="N1080" s="87"/>
      <c r="O1080" s="87"/>
      <c r="P1080" s="87"/>
      <c r="Q1080" s="87"/>
      <c r="R1080" s="87"/>
      <c r="S1080" s="87"/>
      <c r="T1080" s="87"/>
      <c r="U1080" s="87"/>
      <c r="V1080" s="87"/>
      <c r="W1080" s="87"/>
      <c r="X1080" s="87"/>
      <c r="Y1080" s="87"/>
      <c r="Z1080" s="87"/>
      <c r="AA1080" s="87"/>
      <c r="AB1080" s="87"/>
      <c r="AC1080" s="87"/>
      <c r="AD1080" s="85"/>
    </row>
    <row r="1081" spans="3:30" s="95" customFormat="1" ht="12">
      <c r="C1081" s="87"/>
      <c r="D1081" s="87"/>
      <c r="E1081" s="87"/>
      <c r="F1081" s="87"/>
      <c r="G1081" s="87"/>
      <c r="H1081" s="87"/>
      <c r="I1081" s="87"/>
      <c r="J1081" s="87"/>
      <c r="K1081" s="87"/>
      <c r="L1081" s="87"/>
      <c r="M1081" s="87"/>
      <c r="N1081" s="87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7"/>
      <c r="Z1081" s="87"/>
      <c r="AA1081" s="87"/>
      <c r="AB1081" s="87"/>
      <c r="AC1081" s="87"/>
      <c r="AD1081" s="85"/>
    </row>
    <row r="1082" spans="3:30" s="95" customFormat="1" ht="12">
      <c r="C1082" s="87"/>
      <c r="D1082" s="87"/>
      <c r="E1082" s="87"/>
      <c r="F1082" s="87"/>
      <c r="G1082" s="87"/>
      <c r="H1082" s="87"/>
      <c r="I1082" s="87"/>
      <c r="J1082" s="87"/>
      <c r="K1082" s="87"/>
      <c r="L1082" s="87"/>
      <c r="M1082" s="87"/>
      <c r="N1082" s="87"/>
      <c r="O1082" s="87"/>
      <c r="P1082" s="87"/>
      <c r="Q1082" s="87"/>
      <c r="R1082" s="87"/>
      <c r="S1082" s="87"/>
      <c r="T1082" s="87"/>
      <c r="U1082" s="87"/>
      <c r="V1082" s="87"/>
      <c r="W1082" s="87"/>
      <c r="X1082" s="87"/>
      <c r="Y1082" s="87"/>
      <c r="Z1082" s="87"/>
      <c r="AA1082" s="87"/>
      <c r="AB1082" s="87"/>
      <c r="AC1082" s="87"/>
      <c r="AD1082" s="85"/>
    </row>
    <row r="1083" spans="3:30" s="95" customFormat="1" ht="12">
      <c r="C1083" s="87"/>
      <c r="D1083" s="87"/>
      <c r="E1083" s="87"/>
      <c r="F1083" s="87"/>
      <c r="G1083" s="87"/>
      <c r="H1083" s="87"/>
      <c r="I1083" s="87"/>
      <c r="J1083" s="87"/>
      <c r="K1083" s="87"/>
      <c r="L1083" s="87"/>
      <c r="M1083" s="87"/>
      <c r="N1083" s="87"/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  <c r="Y1083" s="87"/>
      <c r="Z1083" s="87"/>
      <c r="AA1083" s="87"/>
      <c r="AB1083" s="87"/>
      <c r="AC1083" s="87"/>
      <c r="AD1083" s="85"/>
    </row>
    <row r="1084" spans="3:30" s="95" customFormat="1" ht="12">
      <c r="C1084" s="87"/>
      <c r="D1084" s="87"/>
      <c r="E1084" s="87"/>
      <c r="F1084" s="87"/>
      <c r="G1084" s="87"/>
      <c r="H1084" s="87"/>
      <c r="I1084" s="87"/>
      <c r="J1084" s="87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85"/>
    </row>
    <row r="1085" spans="3:30" s="95" customFormat="1" ht="12"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  <c r="AA1085" s="87"/>
      <c r="AB1085" s="87"/>
      <c r="AC1085" s="87"/>
      <c r="AD1085" s="85"/>
    </row>
    <row r="1086" spans="3:30" s="95" customFormat="1" ht="12">
      <c r="C1086" s="87"/>
      <c r="D1086" s="87"/>
      <c r="E1086" s="87"/>
      <c r="F1086" s="87"/>
      <c r="G1086" s="87"/>
      <c r="H1086" s="87"/>
      <c r="I1086" s="87"/>
      <c r="J1086" s="87"/>
      <c r="K1086" s="87"/>
      <c r="L1086" s="87"/>
      <c r="M1086" s="87"/>
      <c r="N1086" s="87"/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  <c r="Y1086" s="87"/>
      <c r="Z1086" s="87"/>
      <c r="AA1086" s="87"/>
      <c r="AB1086" s="87"/>
      <c r="AC1086" s="87"/>
      <c r="AD1086" s="85"/>
    </row>
    <row r="1087" spans="3:30" s="95" customFormat="1" ht="12">
      <c r="C1087" s="87"/>
      <c r="D1087" s="87"/>
      <c r="E1087" s="87"/>
      <c r="F1087" s="87"/>
      <c r="G1087" s="87"/>
      <c r="H1087" s="87"/>
      <c r="I1087" s="87"/>
      <c r="J1087" s="87"/>
      <c r="K1087" s="87"/>
      <c r="L1087" s="87"/>
      <c r="M1087" s="87"/>
      <c r="N1087" s="87"/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  <c r="Y1087" s="87"/>
      <c r="Z1087" s="87"/>
      <c r="AA1087" s="87"/>
      <c r="AB1087" s="87"/>
      <c r="AC1087" s="87"/>
      <c r="AD1087" s="85"/>
    </row>
    <row r="1088" spans="3:30" s="95" customFormat="1" ht="12">
      <c r="C1088" s="87"/>
      <c r="D1088" s="87"/>
      <c r="E1088" s="87"/>
      <c r="F1088" s="87"/>
      <c r="G1088" s="87"/>
      <c r="H1088" s="87"/>
      <c r="I1088" s="87"/>
      <c r="J1088" s="87"/>
      <c r="K1088" s="87"/>
      <c r="L1088" s="87"/>
      <c r="M1088" s="87"/>
      <c r="N1088" s="87"/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  <c r="Y1088" s="87"/>
      <c r="Z1088" s="87"/>
      <c r="AA1088" s="87"/>
      <c r="AB1088" s="87"/>
      <c r="AC1088" s="87"/>
      <c r="AD1088" s="85"/>
    </row>
    <row r="1089" spans="3:30" s="95" customFormat="1" ht="12">
      <c r="C1089" s="87"/>
      <c r="D1089" s="87"/>
      <c r="E1089" s="87"/>
      <c r="F1089" s="87"/>
      <c r="G1089" s="87"/>
      <c r="H1089" s="87"/>
      <c r="I1089" s="87"/>
      <c r="J1089" s="87"/>
      <c r="K1089" s="87"/>
      <c r="L1089" s="87"/>
      <c r="M1089" s="87"/>
      <c r="N1089" s="87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  <c r="Y1089" s="87"/>
      <c r="Z1089" s="87"/>
      <c r="AA1089" s="87"/>
      <c r="AB1089" s="87"/>
      <c r="AC1089" s="87"/>
      <c r="AD1089" s="85"/>
    </row>
    <row r="1090" spans="3:30" s="95" customFormat="1" ht="12">
      <c r="C1090" s="87"/>
      <c r="D1090" s="87"/>
      <c r="E1090" s="87"/>
      <c r="F1090" s="87"/>
      <c r="G1090" s="87"/>
      <c r="H1090" s="87"/>
      <c r="I1090" s="8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  <c r="AB1090" s="87"/>
      <c r="AC1090" s="87"/>
      <c r="AD1090" s="85"/>
    </row>
    <row r="1091" spans="3:30" s="95" customFormat="1" ht="12">
      <c r="C1091" s="87"/>
      <c r="D1091" s="87"/>
      <c r="E1091" s="87"/>
      <c r="F1091" s="87"/>
      <c r="G1091" s="87"/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  <c r="AA1091" s="87"/>
      <c r="AB1091" s="87"/>
      <c r="AC1091" s="87"/>
      <c r="AD1091" s="85"/>
    </row>
    <row r="1092" spans="3:30" s="95" customFormat="1" ht="12">
      <c r="C1092" s="87"/>
      <c r="D1092" s="87"/>
      <c r="E1092" s="87"/>
      <c r="F1092" s="87"/>
      <c r="G1092" s="87"/>
      <c r="H1092" s="87"/>
      <c r="I1092" s="87"/>
      <c r="J1092" s="87"/>
      <c r="K1092" s="87"/>
      <c r="L1092" s="87"/>
      <c r="M1092" s="87"/>
      <c r="N1092" s="87"/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  <c r="Y1092" s="87"/>
      <c r="Z1092" s="87"/>
      <c r="AA1092" s="87"/>
      <c r="AB1092" s="87"/>
      <c r="AC1092" s="87"/>
      <c r="AD1092" s="85"/>
    </row>
    <row r="1093" spans="3:30" s="95" customFormat="1" ht="12">
      <c r="C1093" s="87"/>
      <c r="D1093" s="87"/>
      <c r="E1093" s="87"/>
      <c r="F1093" s="87"/>
      <c r="G1093" s="87"/>
      <c r="H1093" s="87"/>
      <c r="I1093" s="87"/>
      <c r="J1093" s="87"/>
      <c r="K1093" s="87"/>
      <c r="L1093" s="87"/>
      <c r="M1093" s="87"/>
      <c r="N1093" s="87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  <c r="Y1093" s="87"/>
      <c r="Z1093" s="87"/>
      <c r="AA1093" s="87"/>
      <c r="AB1093" s="87"/>
      <c r="AC1093" s="87"/>
      <c r="AD1093" s="85"/>
    </row>
    <row r="1094" spans="3:30" s="95" customFormat="1" ht="12">
      <c r="C1094" s="87"/>
      <c r="D1094" s="87"/>
      <c r="E1094" s="87"/>
      <c r="F1094" s="87"/>
      <c r="G1094" s="87"/>
      <c r="H1094" s="87"/>
      <c r="I1094" s="87"/>
      <c r="J1094" s="87"/>
      <c r="K1094" s="87"/>
      <c r="L1094" s="87"/>
      <c r="M1094" s="87"/>
      <c r="N1094" s="87"/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  <c r="Y1094" s="87"/>
      <c r="Z1094" s="87"/>
      <c r="AA1094" s="87"/>
      <c r="AB1094" s="87"/>
      <c r="AC1094" s="87"/>
      <c r="AD1094" s="85"/>
    </row>
    <row r="1095" spans="3:30" s="95" customFormat="1" ht="12">
      <c r="C1095" s="87"/>
      <c r="D1095" s="87"/>
      <c r="E1095" s="87"/>
      <c r="F1095" s="87"/>
      <c r="G1095" s="87"/>
      <c r="H1095" s="87"/>
      <c r="I1095" s="87"/>
      <c r="J1095" s="87"/>
      <c r="K1095" s="87"/>
      <c r="L1095" s="87"/>
      <c r="M1095" s="87"/>
      <c r="N1095" s="87"/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  <c r="Y1095" s="87"/>
      <c r="Z1095" s="87"/>
      <c r="AA1095" s="87"/>
      <c r="AB1095" s="87"/>
      <c r="AC1095" s="87"/>
      <c r="AD1095" s="85"/>
    </row>
    <row r="1096" spans="3:30" s="95" customFormat="1" ht="12">
      <c r="C1096" s="87"/>
      <c r="D1096" s="87"/>
      <c r="E1096" s="87"/>
      <c r="F1096" s="87"/>
      <c r="G1096" s="87"/>
      <c r="H1096" s="87"/>
      <c r="I1096" s="87"/>
      <c r="J1096" s="87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/>
      <c r="AA1096" s="87"/>
      <c r="AB1096" s="87"/>
      <c r="AC1096" s="87"/>
      <c r="AD1096" s="85"/>
    </row>
    <row r="1097" spans="3:30" s="95" customFormat="1" ht="12">
      <c r="C1097" s="87"/>
      <c r="D1097" s="87"/>
      <c r="E1097" s="87"/>
      <c r="F1097" s="87"/>
      <c r="G1097" s="87"/>
      <c r="H1097" s="87"/>
      <c r="I1097" s="87"/>
      <c r="J1097" s="87"/>
      <c r="K1097" s="87"/>
      <c r="L1097" s="87"/>
      <c r="M1097" s="87"/>
      <c r="N1097" s="87"/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  <c r="Y1097" s="87"/>
      <c r="Z1097" s="87"/>
      <c r="AA1097" s="87"/>
      <c r="AB1097" s="87"/>
      <c r="AC1097" s="87"/>
      <c r="AD1097" s="85"/>
    </row>
    <row r="1098" spans="3:30" s="95" customFormat="1" ht="12">
      <c r="C1098" s="87"/>
      <c r="D1098" s="87"/>
      <c r="E1098" s="87"/>
      <c r="F1098" s="87"/>
      <c r="G1098" s="87"/>
      <c r="H1098" s="87"/>
      <c r="I1098" s="87"/>
      <c r="J1098" s="87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  <c r="AA1098" s="87"/>
      <c r="AB1098" s="87"/>
      <c r="AC1098" s="87"/>
      <c r="AD1098" s="85"/>
    </row>
    <row r="1099" spans="3:30" s="95" customFormat="1" ht="12">
      <c r="C1099" s="87"/>
      <c r="D1099" s="87"/>
      <c r="E1099" s="87"/>
      <c r="F1099" s="87"/>
      <c r="G1099" s="87"/>
      <c r="H1099" s="87"/>
      <c r="I1099" s="87"/>
      <c r="J1099" s="87"/>
      <c r="K1099" s="87"/>
      <c r="L1099" s="87"/>
      <c r="M1099" s="87"/>
      <c r="N1099" s="87"/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  <c r="Y1099" s="87"/>
      <c r="Z1099" s="87"/>
      <c r="AA1099" s="87"/>
      <c r="AB1099" s="87"/>
      <c r="AC1099" s="87"/>
      <c r="AD1099" s="85"/>
    </row>
    <row r="1100" spans="3:30" s="95" customFormat="1" ht="12">
      <c r="C1100" s="87"/>
      <c r="D1100" s="87"/>
      <c r="E1100" s="87"/>
      <c r="F1100" s="87"/>
      <c r="G1100" s="87"/>
      <c r="H1100" s="87"/>
      <c r="I1100" s="87"/>
      <c r="J1100" s="87"/>
      <c r="K1100" s="87"/>
      <c r="L1100" s="87"/>
      <c r="M1100" s="87"/>
      <c r="N1100" s="87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85"/>
    </row>
    <row r="1101" spans="3:30" s="95" customFormat="1" ht="12">
      <c r="C1101" s="87"/>
      <c r="D1101" s="87"/>
      <c r="E1101" s="87"/>
      <c r="F1101" s="87"/>
      <c r="G1101" s="87"/>
      <c r="H1101" s="87"/>
      <c r="I1101" s="87"/>
      <c r="J1101" s="87"/>
      <c r="K1101" s="87"/>
      <c r="L1101" s="87"/>
      <c r="M1101" s="87"/>
      <c r="N1101" s="87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  <c r="AA1101" s="87"/>
      <c r="AB1101" s="87"/>
      <c r="AC1101" s="87"/>
      <c r="AD1101" s="85"/>
    </row>
    <row r="1102" spans="3:30" s="95" customFormat="1" ht="12">
      <c r="C1102" s="87"/>
      <c r="D1102" s="87"/>
      <c r="E1102" s="87"/>
      <c r="F1102" s="87"/>
      <c r="G1102" s="87"/>
      <c r="H1102" s="87"/>
      <c r="I1102" s="87"/>
      <c r="J1102" s="87"/>
      <c r="K1102" s="87"/>
      <c r="L1102" s="87"/>
      <c r="M1102" s="87"/>
      <c r="N1102" s="87"/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  <c r="Y1102" s="87"/>
      <c r="Z1102" s="87"/>
      <c r="AA1102" s="87"/>
      <c r="AB1102" s="87"/>
      <c r="AC1102" s="87"/>
      <c r="AD1102" s="85"/>
    </row>
    <row r="1103" spans="3:30" s="95" customFormat="1" ht="12">
      <c r="C1103" s="87"/>
      <c r="D1103" s="87"/>
      <c r="E1103" s="87"/>
      <c r="F1103" s="87"/>
      <c r="G1103" s="87"/>
      <c r="H1103" s="87"/>
      <c r="I1103" s="87"/>
      <c r="J1103" s="87"/>
      <c r="K1103" s="87"/>
      <c r="L1103" s="87"/>
      <c r="M1103" s="87"/>
      <c r="N1103" s="87"/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  <c r="Y1103" s="87"/>
      <c r="Z1103" s="87"/>
      <c r="AA1103" s="87"/>
      <c r="AB1103" s="87"/>
      <c r="AC1103" s="87"/>
      <c r="AD1103" s="85"/>
    </row>
    <row r="1104" spans="3:30" s="95" customFormat="1" ht="12">
      <c r="C1104" s="87"/>
      <c r="D1104" s="87"/>
      <c r="E1104" s="87"/>
      <c r="F1104" s="87"/>
      <c r="G1104" s="87"/>
      <c r="H1104" s="87"/>
      <c r="I1104" s="87"/>
      <c r="J1104" s="87"/>
      <c r="K1104" s="87"/>
      <c r="L1104" s="87"/>
      <c r="M1104" s="87"/>
      <c r="N1104" s="87"/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  <c r="Y1104" s="87"/>
      <c r="Z1104" s="87"/>
      <c r="AA1104" s="87"/>
      <c r="AB1104" s="87"/>
      <c r="AC1104" s="87"/>
      <c r="AD1104" s="85"/>
    </row>
    <row r="1105" spans="3:30" s="95" customFormat="1" ht="12">
      <c r="C1105" s="87"/>
      <c r="D1105" s="87"/>
      <c r="E1105" s="87"/>
      <c r="F1105" s="87"/>
      <c r="G1105" s="87"/>
      <c r="H1105" s="87"/>
      <c r="I1105" s="87"/>
      <c r="J1105" s="87"/>
      <c r="K1105" s="87"/>
      <c r="L1105" s="87"/>
      <c r="M1105" s="87"/>
      <c r="N1105" s="87"/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  <c r="Y1105" s="87"/>
      <c r="Z1105" s="87"/>
      <c r="AA1105" s="87"/>
      <c r="AB1105" s="87"/>
      <c r="AC1105" s="87"/>
      <c r="AD1105" s="85"/>
    </row>
    <row r="1106" spans="3:30" s="95" customFormat="1" ht="12">
      <c r="C1106" s="87"/>
      <c r="D1106" s="87"/>
      <c r="E1106" s="87"/>
      <c r="F1106" s="87"/>
      <c r="G1106" s="87"/>
      <c r="H1106" s="87"/>
      <c r="I1106" s="87"/>
      <c r="J1106" s="87"/>
      <c r="K1106" s="87"/>
      <c r="L1106" s="87"/>
      <c r="M1106" s="87"/>
      <c r="N1106" s="87"/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  <c r="Y1106" s="87"/>
      <c r="Z1106" s="87"/>
      <c r="AA1106" s="87"/>
      <c r="AB1106" s="87"/>
      <c r="AC1106" s="87"/>
      <c r="AD1106" s="85"/>
    </row>
    <row r="1107" spans="3:30" s="95" customFormat="1" ht="12">
      <c r="C1107" s="87"/>
      <c r="D1107" s="87"/>
      <c r="E1107" s="87"/>
      <c r="F1107" s="87"/>
      <c r="G1107" s="87"/>
      <c r="H1107" s="87"/>
      <c r="I1107" s="87"/>
      <c r="J1107" s="87"/>
      <c r="K1107" s="87"/>
      <c r="L1107" s="87"/>
      <c r="M1107" s="87"/>
      <c r="N1107" s="87"/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  <c r="Y1107" s="87"/>
      <c r="Z1107" s="87"/>
      <c r="AA1107" s="87"/>
      <c r="AB1107" s="87"/>
      <c r="AC1107" s="87"/>
      <c r="AD1107" s="85"/>
    </row>
    <row r="1108" spans="3:30" s="95" customFormat="1" ht="12">
      <c r="C1108" s="87"/>
      <c r="D1108" s="87"/>
      <c r="E1108" s="87"/>
      <c r="F1108" s="87"/>
      <c r="G1108" s="87"/>
      <c r="H1108" s="87"/>
      <c r="I1108" s="87"/>
      <c r="J1108" s="87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  <c r="AA1108" s="87"/>
      <c r="AB1108" s="87"/>
      <c r="AC1108" s="87"/>
      <c r="AD1108" s="85"/>
    </row>
    <row r="1109" spans="3:30" s="95" customFormat="1" ht="12">
      <c r="C1109" s="87"/>
      <c r="D1109" s="87"/>
      <c r="E1109" s="87"/>
      <c r="F1109" s="87"/>
      <c r="G1109" s="87"/>
      <c r="H1109" s="87"/>
      <c r="I1109" s="87"/>
      <c r="J1109" s="87"/>
      <c r="K1109" s="87"/>
      <c r="L1109" s="87"/>
      <c r="M1109" s="87"/>
      <c r="N1109" s="87"/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  <c r="Y1109" s="87"/>
      <c r="Z1109" s="87"/>
      <c r="AA1109" s="87"/>
      <c r="AB1109" s="87"/>
      <c r="AC1109" s="87"/>
      <c r="AD1109" s="85"/>
    </row>
    <row r="1110" spans="3:30" s="95" customFormat="1" ht="12">
      <c r="C1110" s="87"/>
      <c r="D1110" s="87"/>
      <c r="E1110" s="87"/>
      <c r="F1110" s="87"/>
      <c r="G1110" s="87"/>
      <c r="H1110" s="87"/>
      <c r="I1110" s="87"/>
      <c r="J1110" s="87"/>
      <c r="K1110" s="87"/>
      <c r="L1110" s="87"/>
      <c r="M1110" s="87"/>
      <c r="N1110" s="87"/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  <c r="Y1110" s="87"/>
      <c r="Z1110" s="87"/>
      <c r="AA1110" s="87"/>
      <c r="AB1110" s="87"/>
      <c r="AC1110" s="87"/>
      <c r="AD1110" s="85"/>
    </row>
    <row r="1111" spans="3:30" s="95" customFormat="1" ht="12">
      <c r="C1111" s="87"/>
      <c r="D1111" s="87"/>
      <c r="E1111" s="87"/>
      <c r="F1111" s="87"/>
      <c r="G1111" s="87"/>
      <c r="H1111" s="87"/>
      <c r="I1111" s="87"/>
      <c r="J1111" s="87"/>
      <c r="K1111" s="87"/>
      <c r="L1111" s="87"/>
      <c r="M1111" s="87"/>
      <c r="N1111" s="87"/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  <c r="Y1111" s="87"/>
      <c r="Z1111" s="87"/>
      <c r="AA1111" s="87"/>
      <c r="AB1111" s="87"/>
      <c r="AC1111" s="87"/>
      <c r="AD1111" s="85"/>
    </row>
    <row r="1112" spans="3:29" s="95" customFormat="1" ht="12">
      <c r="C1112" s="87"/>
      <c r="D1112" s="87"/>
      <c r="E1112" s="87"/>
      <c r="F1112" s="87"/>
      <c r="G1112" s="87"/>
      <c r="H1112" s="87"/>
      <c r="I1112" s="87"/>
      <c r="J1112" s="87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  <c r="AB1112" s="87"/>
      <c r="AC1112" s="87"/>
    </row>
    <row r="1113" spans="3:29" s="95" customFormat="1" ht="12">
      <c r="C1113" s="87"/>
      <c r="D1113" s="87"/>
      <c r="E1113" s="87"/>
      <c r="F1113" s="87"/>
      <c r="G1113" s="87"/>
      <c r="H1113" s="87"/>
      <c r="I1113" s="87"/>
      <c r="J1113" s="87"/>
      <c r="K1113" s="87"/>
      <c r="L1113" s="87"/>
      <c r="M1113" s="87"/>
      <c r="N1113" s="87"/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  <c r="Y1113" s="87"/>
      <c r="Z1113" s="87"/>
      <c r="AA1113" s="87"/>
      <c r="AB1113" s="87"/>
      <c r="AC1113" s="87"/>
    </row>
    <row r="1114" spans="3:29" s="95" customFormat="1" ht="12">
      <c r="C1114" s="87"/>
      <c r="D1114" s="87"/>
      <c r="E1114" s="87"/>
      <c r="F1114" s="87"/>
      <c r="G1114" s="87"/>
      <c r="H1114" s="87"/>
      <c r="I1114" s="8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</row>
    <row r="1115" spans="3:29" s="95" customFormat="1" ht="12"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  <c r="AB1115" s="87"/>
      <c r="AC1115" s="87"/>
    </row>
    <row r="1116" spans="3:29" s="95" customFormat="1" ht="12"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  <c r="AA1116" s="87"/>
      <c r="AB1116" s="87"/>
      <c r="AC1116" s="87"/>
    </row>
    <row r="1117" spans="3:29" s="95" customFormat="1" ht="12">
      <c r="C1117" s="87"/>
      <c r="D1117" s="87"/>
      <c r="E1117" s="87"/>
      <c r="F1117" s="87"/>
      <c r="G1117" s="87"/>
      <c r="H1117" s="87"/>
      <c r="I1117" s="87"/>
      <c r="J1117" s="87"/>
      <c r="K1117" s="87"/>
      <c r="L1117" s="87"/>
      <c r="M1117" s="87"/>
      <c r="N1117" s="87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  <c r="Y1117" s="87"/>
      <c r="Z1117" s="87"/>
      <c r="AA1117" s="87"/>
      <c r="AB1117" s="87"/>
      <c r="AC1117" s="87"/>
    </row>
    <row r="1118" spans="3:29" s="95" customFormat="1" ht="12"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  <c r="Y1118" s="87"/>
      <c r="Z1118" s="87"/>
      <c r="AA1118" s="87"/>
      <c r="AB1118" s="87"/>
      <c r="AC1118" s="87"/>
    </row>
    <row r="1119" spans="3:29" s="95" customFormat="1" ht="12"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  <c r="N1119" s="87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  <c r="AA1119" s="87"/>
      <c r="AB1119" s="87"/>
      <c r="AC1119" s="87"/>
    </row>
    <row r="1120" spans="3:29" s="95" customFormat="1" ht="12">
      <c r="C1120" s="87"/>
      <c r="D1120" s="87"/>
      <c r="E1120" s="87"/>
      <c r="F1120" s="87"/>
      <c r="G1120" s="87"/>
      <c r="H1120" s="87"/>
      <c r="I1120" s="87"/>
      <c r="J1120" s="87"/>
      <c r="K1120" s="87"/>
      <c r="L1120" s="87"/>
      <c r="M1120" s="87"/>
      <c r="N1120" s="87"/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  <c r="Y1120" s="87"/>
      <c r="Z1120" s="87"/>
      <c r="AA1120" s="87"/>
      <c r="AB1120" s="87"/>
      <c r="AC1120" s="87"/>
    </row>
    <row r="1121" spans="3:29" s="95" customFormat="1" ht="12">
      <c r="C1121" s="87"/>
      <c r="D1121" s="87"/>
      <c r="E1121" s="87"/>
      <c r="F1121" s="87"/>
      <c r="G1121" s="87"/>
      <c r="H1121" s="87"/>
      <c r="I1121" s="87"/>
      <c r="J1121" s="87"/>
      <c r="K1121" s="87"/>
      <c r="L1121" s="87"/>
      <c r="M1121" s="87"/>
      <c r="N1121" s="87"/>
      <c r="O1121" s="87"/>
      <c r="P1121" s="87"/>
      <c r="Q1121" s="87"/>
      <c r="R1121" s="87"/>
      <c r="S1121" s="87"/>
      <c r="T1121" s="87"/>
      <c r="U1121" s="87"/>
      <c r="V1121" s="87"/>
      <c r="W1121" s="87"/>
      <c r="X1121" s="87"/>
      <c r="Y1121" s="87"/>
      <c r="Z1121" s="87"/>
      <c r="AA1121" s="87"/>
      <c r="AB1121" s="87"/>
      <c r="AC1121" s="87"/>
    </row>
    <row r="1122" spans="3:29" s="95" customFormat="1" ht="12">
      <c r="C1122" s="87"/>
      <c r="D1122" s="87"/>
      <c r="E1122" s="87"/>
      <c r="F1122" s="87"/>
      <c r="G1122" s="87"/>
      <c r="H1122" s="87"/>
      <c r="I1122" s="87"/>
      <c r="J1122" s="87"/>
      <c r="K1122" s="87"/>
      <c r="L1122" s="87"/>
      <c r="M1122" s="87"/>
      <c r="N1122" s="87"/>
      <c r="O1122" s="87"/>
      <c r="P1122" s="87"/>
      <c r="Q1122" s="87"/>
      <c r="R1122" s="87"/>
      <c r="S1122" s="87"/>
      <c r="T1122" s="87"/>
      <c r="U1122" s="87"/>
      <c r="V1122" s="87"/>
      <c r="W1122" s="87"/>
      <c r="X1122" s="87"/>
      <c r="Y1122" s="87"/>
      <c r="Z1122" s="87"/>
      <c r="AA1122" s="87"/>
      <c r="AB1122" s="87"/>
      <c r="AC1122" s="87"/>
    </row>
    <row r="1123" spans="3:29" s="95" customFormat="1" ht="12"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  <c r="AA1123" s="87"/>
      <c r="AB1123" s="87"/>
      <c r="AC1123" s="87"/>
    </row>
    <row r="1124" spans="3:29" s="95" customFormat="1" ht="12">
      <c r="C1124" s="87"/>
      <c r="D1124" s="87"/>
      <c r="E1124" s="87"/>
      <c r="F1124" s="87"/>
      <c r="G1124" s="87"/>
      <c r="H1124" s="87"/>
      <c r="I1124" s="87"/>
      <c r="J1124" s="87"/>
      <c r="K1124" s="87"/>
      <c r="L1124" s="87"/>
      <c r="M1124" s="87"/>
      <c r="N1124" s="87"/>
      <c r="O1124" s="87"/>
      <c r="P1124" s="87"/>
      <c r="Q1124" s="87"/>
      <c r="R1124" s="87"/>
      <c r="S1124" s="87"/>
      <c r="T1124" s="87"/>
      <c r="U1124" s="87"/>
      <c r="V1124" s="87"/>
      <c r="W1124" s="87"/>
      <c r="X1124" s="87"/>
      <c r="Y1124" s="87"/>
      <c r="Z1124" s="87"/>
      <c r="AA1124" s="87"/>
      <c r="AB1124" s="87"/>
      <c r="AC1124" s="87"/>
    </row>
    <row r="1125" spans="3:29" s="95" customFormat="1" ht="12">
      <c r="C1125" s="87"/>
      <c r="D1125" s="87"/>
      <c r="E1125" s="87"/>
      <c r="F1125" s="87"/>
      <c r="G1125" s="87"/>
      <c r="H1125" s="87"/>
      <c r="I1125" s="87"/>
      <c r="J1125" s="87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  <c r="Y1125" s="87"/>
      <c r="Z1125" s="87"/>
      <c r="AA1125" s="87"/>
      <c r="AB1125" s="87"/>
      <c r="AC1125" s="87"/>
    </row>
    <row r="1126" spans="3:29" s="95" customFormat="1" ht="12">
      <c r="C1126" s="87"/>
      <c r="D1126" s="87"/>
      <c r="E1126" s="87"/>
      <c r="F1126" s="87"/>
      <c r="G1126" s="87"/>
      <c r="H1126" s="87"/>
      <c r="I1126" s="87"/>
      <c r="J1126" s="87"/>
      <c r="K1126" s="87"/>
      <c r="L1126" s="87"/>
      <c r="M1126" s="87"/>
      <c r="N1126" s="87"/>
      <c r="O1126" s="87"/>
      <c r="P1126" s="87"/>
      <c r="Q1126" s="87"/>
      <c r="R1126" s="87"/>
      <c r="S1126" s="87"/>
      <c r="T1126" s="87"/>
      <c r="U1126" s="87"/>
      <c r="V1126" s="87"/>
      <c r="W1126" s="87"/>
      <c r="X1126" s="87"/>
      <c r="Y1126" s="87"/>
      <c r="Z1126" s="87"/>
      <c r="AA1126" s="87"/>
      <c r="AB1126" s="87"/>
      <c r="AC1126" s="87"/>
    </row>
    <row r="1127" spans="3:29" s="95" customFormat="1" ht="12">
      <c r="C1127" s="87"/>
      <c r="D1127" s="87"/>
      <c r="E1127" s="87"/>
      <c r="F1127" s="87"/>
      <c r="G1127" s="87"/>
      <c r="H1127" s="87"/>
      <c r="I1127" s="87"/>
      <c r="J1127" s="87"/>
      <c r="K1127" s="87"/>
      <c r="L1127" s="87"/>
      <c r="M1127" s="87"/>
      <c r="N1127" s="87"/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  <c r="Y1127" s="87"/>
      <c r="Z1127" s="87"/>
      <c r="AA1127" s="87"/>
      <c r="AB1127" s="87"/>
      <c r="AC1127" s="87"/>
    </row>
    <row r="1128" spans="3:29" s="95" customFormat="1" ht="12">
      <c r="C1128" s="87"/>
      <c r="D1128" s="87"/>
      <c r="E1128" s="87"/>
      <c r="F1128" s="87"/>
      <c r="G1128" s="87"/>
      <c r="H1128" s="87"/>
      <c r="I1128" s="87"/>
      <c r="J1128" s="87"/>
      <c r="K1128" s="87"/>
      <c r="L1128" s="87"/>
      <c r="M1128" s="87"/>
      <c r="N1128" s="87"/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  <c r="Y1128" s="87"/>
      <c r="Z1128" s="87"/>
      <c r="AA1128" s="87"/>
      <c r="AB1128" s="87"/>
      <c r="AC1128" s="87"/>
    </row>
    <row r="1129" spans="3:29" s="95" customFormat="1" ht="12">
      <c r="C1129" s="87"/>
      <c r="D1129" s="87"/>
      <c r="E1129" s="87"/>
      <c r="F1129" s="87"/>
      <c r="G1129" s="87"/>
      <c r="H1129" s="87"/>
      <c r="I1129" s="87"/>
      <c r="J1129" s="87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</row>
    <row r="1130" spans="3:29" s="95" customFormat="1" ht="12">
      <c r="C1130" s="87"/>
      <c r="D1130" s="87"/>
      <c r="E1130" s="87"/>
      <c r="F1130" s="87"/>
      <c r="G1130" s="87"/>
      <c r="H1130" s="87"/>
      <c r="I1130" s="87"/>
      <c r="J1130" s="87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  <c r="AA1130" s="87"/>
      <c r="AB1130" s="87"/>
      <c r="AC1130" s="87"/>
    </row>
    <row r="1131" spans="3:29" s="95" customFormat="1" ht="12">
      <c r="C1131" s="87"/>
      <c r="D1131" s="87"/>
      <c r="E1131" s="87"/>
      <c r="F1131" s="87"/>
      <c r="G1131" s="87"/>
      <c r="H1131" s="87"/>
      <c r="I1131" s="87"/>
      <c r="J1131" s="87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  <c r="AA1131" s="87"/>
      <c r="AB1131" s="87"/>
      <c r="AC1131" s="87"/>
    </row>
    <row r="1132" spans="3:29" s="95" customFormat="1" ht="12">
      <c r="C1132" s="87"/>
      <c r="D1132" s="87"/>
      <c r="E1132" s="87"/>
      <c r="F1132" s="87"/>
      <c r="G1132" s="87"/>
      <c r="H1132" s="87"/>
      <c r="I1132" s="8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  <c r="AA1132" s="87"/>
      <c r="AB1132" s="87"/>
      <c r="AC1132" s="87"/>
    </row>
    <row r="1133" spans="3:29" s="95" customFormat="1" ht="12">
      <c r="C1133" s="87"/>
      <c r="D1133" s="87"/>
      <c r="E1133" s="87"/>
      <c r="F1133" s="87"/>
      <c r="G1133" s="87"/>
      <c r="H1133" s="87"/>
      <c r="I1133" s="87"/>
      <c r="J1133" s="87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  <c r="AA1133" s="87"/>
      <c r="AB1133" s="87"/>
      <c r="AC1133" s="87"/>
    </row>
  </sheetData>
  <sheetProtection sheet="1" selectLockedCells="1"/>
  <hyperlinks>
    <hyperlink ref="G1" r:id="rId1" display="http://www.opr.com.au/assets/SinkingFundAssessmentProForma.xls"/>
  </hyperlinks>
  <printOptions/>
  <pageMargins left="0.32" right="0.28" top="0.5" bottom="1" header="0.5" footer="0.5"/>
  <pageSetup fitToHeight="1" fitToWidth="1" horizontalDpi="300" verticalDpi="300" orientation="landscape" paperSize="9" scale="85" r:id="rId2"/>
  <headerFooter alignWithMargins="0">
    <oddFooter>&amp;L&amp;8From a model Prepared by O'Connors Property Reports
www.opr.com.au&amp;RPrinted: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gmkernot</cp:lastModifiedBy>
  <dcterms:created xsi:type="dcterms:W3CDTF">2006-12-02T06:05:30Z</dcterms:created>
  <dcterms:modified xsi:type="dcterms:W3CDTF">2008-07-29T07:38:34Z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